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6 rok\"/>
    </mc:Choice>
  </mc:AlternateContent>
  <bookViews>
    <workbookView xWindow="0" yWindow="0" windowWidth="23040" windowHeight="8832"/>
  </bookViews>
  <sheets>
    <sheet name="Arkusz1" sheetId="1" r:id="rId1"/>
  </sheets>
  <definedNames>
    <definedName name="_xlnm.Print_Area" localSheetId="0">Arkusz1!$A$1:$O$117</definedName>
  </definedNames>
  <calcPr calcId="152511"/>
</workbook>
</file>

<file path=xl/calcChain.xml><?xml version="1.0" encoding="utf-8"?>
<calcChain xmlns="http://schemas.openxmlformats.org/spreadsheetml/2006/main">
  <c r="E107" i="1" l="1"/>
  <c r="D107" i="1" s="1"/>
  <c r="I106" i="1"/>
  <c r="E106" i="1" s="1"/>
  <c r="I102" i="1"/>
  <c r="E102" i="1"/>
  <c r="D102" i="1" s="1"/>
  <c r="D103" i="1"/>
  <c r="E103" i="1"/>
  <c r="E85" i="1"/>
  <c r="I81" i="1"/>
  <c r="E74" i="1"/>
  <c r="F74" i="1"/>
  <c r="I70" i="1"/>
  <c r="E38" i="1"/>
  <c r="D38" i="1" s="1"/>
  <c r="I38" i="1"/>
  <c r="D44" i="1"/>
  <c r="E44" i="1"/>
  <c r="I109" i="1" l="1"/>
  <c r="O109" i="1"/>
  <c r="G109" i="1" l="1"/>
  <c r="G47" i="1"/>
  <c r="H47" i="1"/>
  <c r="I47" i="1"/>
  <c r="G38" i="1"/>
  <c r="H38" i="1"/>
  <c r="F48" i="1"/>
  <c r="E48" i="1" s="1"/>
  <c r="D48" i="1" s="1"/>
  <c r="D47" i="1" s="1"/>
  <c r="F47" i="1" l="1"/>
  <c r="E47" i="1"/>
  <c r="N99" i="1"/>
  <c r="D85" i="1"/>
  <c r="K81" i="1"/>
  <c r="F68" i="1"/>
  <c r="E68" i="1" s="1"/>
  <c r="D68" i="1" s="1"/>
  <c r="G57" i="1"/>
  <c r="F67" i="1"/>
  <c r="E67" i="1" s="1"/>
  <c r="D67" i="1" s="1"/>
  <c r="F38" i="1" l="1"/>
  <c r="G35" i="1"/>
  <c r="H35" i="1"/>
  <c r="F25" i="1" l="1"/>
  <c r="E25" i="1" s="1"/>
  <c r="H24" i="1"/>
  <c r="K38" i="1"/>
  <c r="E100" i="1"/>
  <c r="D100" i="1" s="1"/>
  <c r="I99" i="1"/>
  <c r="N70" i="1"/>
  <c r="M71" i="1"/>
  <c r="D71" i="1" s="1"/>
  <c r="F34" i="1"/>
  <c r="E31" i="1"/>
  <c r="D31" i="1" s="1"/>
  <c r="I30" i="1"/>
  <c r="K27" i="1"/>
  <c r="N27" i="1"/>
  <c r="M29" i="1"/>
  <c r="D29" i="1" s="1"/>
  <c r="H21" i="1"/>
  <c r="F22" i="1"/>
  <c r="F21" i="1" s="1"/>
  <c r="F69" i="1"/>
  <c r="E69" i="1" s="1"/>
  <c r="F84" i="1"/>
  <c r="E84" i="1" s="1"/>
  <c r="F24" i="1" l="1"/>
  <c r="M70" i="1"/>
  <c r="E22" i="1"/>
  <c r="D22" i="1" s="1"/>
  <c r="M84" i="1"/>
  <c r="D84" i="1" s="1"/>
  <c r="N81" i="1"/>
  <c r="M81" i="1" s="1"/>
  <c r="K57" i="1"/>
  <c r="K109" i="1" s="1"/>
  <c r="M46" i="1"/>
  <c r="M45" i="1" s="1"/>
  <c r="M28" i="1"/>
  <c r="M27" i="1" s="1"/>
  <c r="E23" i="1"/>
  <c r="D23" i="1" s="1"/>
  <c r="I21" i="1"/>
  <c r="F105" i="1"/>
  <c r="E105" i="1" s="1"/>
  <c r="D105" i="1" s="1"/>
  <c r="N87" i="1"/>
  <c r="M87" i="1" s="1"/>
  <c r="M90" i="1"/>
  <c r="M60" i="1"/>
  <c r="H53" i="1"/>
  <c r="H52" i="1" s="1"/>
  <c r="N53" i="1"/>
  <c r="M53" i="1" s="1"/>
  <c r="G102" i="1"/>
  <c r="F65" i="1"/>
  <c r="E65" i="1" s="1"/>
  <c r="D65" i="1" s="1"/>
  <c r="F37" i="1"/>
  <c r="M99" i="1"/>
  <c r="M101" i="1"/>
  <c r="F73" i="1"/>
  <c r="E73" i="1" s="1"/>
  <c r="D73" i="1" s="1"/>
  <c r="M41" i="1"/>
  <c r="M38" i="1" s="1"/>
  <c r="J35" i="1"/>
  <c r="M34" i="1"/>
  <c r="M33" i="1" s="1"/>
  <c r="F108" i="1"/>
  <c r="E108" i="1" s="1"/>
  <c r="D108" i="1" s="1"/>
  <c r="N106" i="1"/>
  <c r="M106" i="1"/>
  <c r="H106" i="1"/>
  <c r="G106" i="1"/>
  <c r="E104" i="1"/>
  <c r="D104" i="1" s="1"/>
  <c r="H102" i="1"/>
  <c r="F101" i="1"/>
  <c r="E101" i="1" s="1"/>
  <c r="H99" i="1"/>
  <c r="F99" i="1" s="1"/>
  <c r="F98" i="1"/>
  <c r="E98" i="1" s="1"/>
  <c r="D98" i="1" s="1"/>
  <c r="F97" i="1"/>
  <c r="E97" i="1" s="1"/>
  <c r="D97" i="1" s="1"/>
  <c r="F96" i="1"/>
  <c r="E96" i="1" s="1"/>
  <c r="D96" i="1" s="1"/>
  <c r="F95" i="1"/>
  <c r="E95" i="1" s="1"/>
  <c r="D95" i="1" s="1"/>
  <c r="E94" i="1"/>
  <c r="D94" i="1" s="1"/>
  <c r="E93" i="1"/>
  <c r="D93" i="1" s="1"/>
  <c r="F92" i="1"/>
  <c r="E92" i="1" s="1"/>
  <c r="D92" i="1" s="1"/>
  <c r="F91" i="1"/>
  <c r="E91" i="1" s="1"/>
  <c r="D91" i="1" s="1"/>
  <c r="F90" i="1"/>
  <c r="E90" i="1" s="1"/>
  <c r="D90" i="1" s="1"/>
  <c r="F89" i="1"/>
  <c r="E89" i="1" s="1"/>
  <c r="D89" i="1" s="1"/>
  <c r="F88" i="1"/>
  <c r="E88" i="1" s="1"/>
  <c r="D88" i="1" s="1"/>
  <c r="J87" i="1"/>
  <c r="I87" i="1"/>
  <c r="H87" i="1"/>
  <c r="G87" i="1"/>
  <c r="F83" i="1"/>
  <c r="E83" i="1" s="1"/>
  <c r="D83" i="1" s="1"/>
  <c r="E82" i="1"/>
  <c r="D82" i="1" s="1"/>
  <c r="J81" i="1"/>
  <c r="H81" i="1"/>
  <c r="G81" i="1"/>
  <c r="F80" i="1"/>
  <c r="E80" i="1" s="1"/>
  <c r="D80" i="1" s="1"/>
  <c r="F79" i="1"/>
  <c r="E79" i="1" s="1"/>
  <c r="D79" i="1" s="1"/>
  <c r="F78" i="1"/>
  <c r="E78" i="1" s="1"/>
  <c r="D78" i="1" s="1"/>
  <c r="F77" i="1"/>
  <c r="E77" i="1" s="1"/>
  <c r="D77" i="1" s="1"/>
  <c r="F76" i="1"/>
  <c r="E76" i="1" s="1"/>
  <c r="D76" i="1" s="1"/>
  <c r="J75" i="1"/>
  <c r="I75" i="1"/>
  <c r="H75" i="1"/>
  <c r="G75" i="1"/>
  <c r="F72" i="1"/>
  <c r="E72" i="1" s="1"/>
  <c r="D72" i="1" s="1"/>
  <c r="H70" i="1"/>
  <c r="G70" i="1"/>
  <c r="F66" i="1"/>
  <c r="E66" i="1" s="1"/>
  <c r="D66" i="1" s="1"/>
  <c r="F64" i="1"/>
  <c r="E64" i="1" s="1"/>
  <c r="D64" i="1" s="1"/>
  <c r="F63" i="1"/>
  <c r="E63" i="1" s="1"/>
  <c r="D63" i="1" s="1"/>
  <c r="F62" i="1"/>
  <c r="E62" i="1" s="1"/>
  <c r="D62" i="1" s="1"/>
  <c r="M61" i="1"/>
  <c r="F61" i="1"/>
  <c r="E61" i="1" s="1"/>
  <c r="F60" i="1"/>
  <c r="F59" i="1"/>
  <c r="E59" i="1" s="1"/>
  <c r="D59" i="1" s="1"/>
  <c r="F58" i="1"/>
  <c r="E58" i="1" s="1"/>
  <c r="D58" i="1" s="1"/>
  <c r="N57" i="1"/>
  <c r="J57" i="1"/>
  <c r="I57" i="1"/>
  <c r="H57" i="1"/>
  <c r="M56" i="1"/>
  <c r="D56" i="1"/>
  <c r="F55" i="1"/>
  <c r="E55" i="1" s="1"/>
  <c r="D55" i="1" s="1"/>
  <c r="F54" i="1"/>
  <c r="E54" i="1" s="1"/>
  <c r="D54" i="1" s="1"/>
  <c r="E51" i="1"/>
  <c r="D51" i="1" s="1"/>
  <c r="L50" i="1"/>
  <c r="F46" i="1"/>
  <c r="E46" i="1" s="1"/>
  <c r="N45" i="1"/>
  <c r="J45" i="1"/>
  <c r="H45" i="1"/>
  <c r="G45" i="1"/>
  <c r="F43" i="1"/>
  <c r="E43" i="1" s="1"/>
  <c r="D43" i="1" s="1"/>
  <c r="F42" i="1"/>
  <c r="E42" i="1" s="1"/>
  <c r="D42" i="1" s="1"/>
  <c r="F41" i="1"/>
  <c r="E41" i="1" s="1"/>
  <c r="F40" i="1"/>
  <c r="E40" i="1" s="1"/>
  <c r="D40" i="1" s="1"/>
  <c r="F39" i="1"/>
  <c r="E39" i="1" s="1"/>
  <c r="D39" i="1" s="1"/>
  <c r="N38" i="1"/>
  <c r="J38" i="1"/>
  <c r="M36" i="1"/>
  <c r="F36" i="1"/>
  <c r="E36" i="1" s="1"/>
  <c r="N35" i="1"/>
  <c r="M35" i="1" s="1"/>
  <c r="E34" i="1"/>
  <c r="N33" i="1"/>
  <c r="H33" i="1"/>
  <c r="G33" i="1"/>
  <c r="F32" i="1"/>
  <c r="H30" i="1"/>
  <c r="G30" i="1"/>
  <c r="F28" i="1"/>
  <c r="E28" i="1" s="1"/>
  <c r="J27" i="1"/>
  <c r="H27" i="1"/>
  <c r="G27" i="1"/>
  <c r="E26" i="1"/>
  <c r="D26" i="1" s="1"/>
  <c r="D25" i="1"/>
  <c r="J24" i="1"/>
  <c r="I24" i="1"/>
  <c r="F52" i="1" l="1"/>
  <c r="E52" i="1" s="1"/>
  <c r="H109" i="1"/>
  <c r="D101" i="1"/>
  <c r="D99" i="1" s="1"/>
  <c r="F102" i="1"/>
  <c r="D41" i="1"/>
  <c r="D28" i="1"/>
  <c r="D46" i="1"/>
  <c r="F53" i="1"/>
  <c r="E53" i="1" s="1"/>
  <c r="D53" i="1" s="1"/>
  <c r="E24" i="1"/>
  <c r="L109" i="1"/>
  <c r="E50" i="1"/>
  <c r="D50" i="1" s="1"/>
  <c r="E99" i="1"/>
  <c r="F33" i="1"/>
  <c r="E33" i="1" s="1"/>
  <c r="D33" i="1" s="1"/>
  <c r="E21" i="1"/>
  <c r="D21" i="1" s="1"/>
  <c r="D34" i="1"/>
  <c r="M57" i="1"/>
  <c r="N52" i="1"/>
  <c r="N109" i="1" s="1"/>
  <c r="M52" i="1"/>
  <c r="J109" i="1"/>
  <c r="E37" i="1"/>
  <c r="D37" i="1" s="1"/>
  <c r="E32" i="1"/>
  <c r="D32" i="1" s="1"/>
  <c r="D69" i="1"/>
  <c r="D74" i="1"/>
  <c r="E60" i="1"/>
  <c r="D60" i="1" s="1"/>
  <c r="D24" i="1"/>
  <c r="F35" i="1"/>
  <c r="E35" i="1" s="1"/>
  <c r="D35" i="1" s="1"/>
  <c r="D36" i="1"/>
  <c r="F30" i="1"/>
  <c r="E30" i="1" s="1"/>
  <c r="F45" i="1"/>
  <c r="D61" i="1"/>
  <c r="F70" i="1"/>
  <c r="E70" i="1" s="1"/>
  <c r="D70" i="1" s="1"/>
  <c r="F75" i="1"/>
  <c r="F81" i="1"/>
  <c r="E81" i="1" s="1"/>
  <c r="D81" i="1" s="1"/>
  <c r="F106" i="1"/>
  <c r="F87" i="1"/>
  <c r="E87" i="1" s="1"/>
  <c r="D87" i="1" s="1"/>
  <c r="F57" i="1"/>
  <c r="E57" i="1" s="1"/>
  <c r="F27" i="1"/>
  <c r="E27" i="1" s="1"/>
  <c r="E75" i="1" l="1"/>
  <c r="D75" i="1" s="1"/>
  <c r="D52" i="1"/>
  <c r="M109" i="1"/>
  <c r="D57" i="1"/>
  <c r="D27" i="1"/>
  <c r="E45" i="1"/>
  <c r="D45" i="1" s="1"/>
  <c r="D30" i="1"/>
  <c r="D106" i="1"/>
  <c r="F109" i="1"/>
  <c r="E109" i="1" s="1"/>
  <c r="D109" i="1" l="1"/>
</calcChain>
</file>

<file path=xl/sharedStrings.xml><?xml version="1.0" encoding="utf-8"?>
<sst xmlns="http://schemas.openxmlformats.org/spreadsheetml/2006/main" count="250" uniqueCount="206">
  <si>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</si>
  <si>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</si>
  <si>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</si>
  <si>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</si>
  <si>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</si>
  <si>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</si>
  <si>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</si>
  <si>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</si>
  <si>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</si>
  <si>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</si>
  <si>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</si>
  <si>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</si>
  <si>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</si>
  <si>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</si>
  <si>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</si>
  <si>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</si>
  <si>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</si>
  <si>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</si>
  <si>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</si>
  <si>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</si>
  <si>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</si>
  <si>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</si>
  <si>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</si>
  <si>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</si>
  <si>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</si>
  <si>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</si>
  <si>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</si>
  <si>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</si>
  <si>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</si>
  <si>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</si>
  <si>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</si>
  <si>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</si>
  <si>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</si>
  <si>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</si>
  <si>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</si>
  <si>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</si>
  <si>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</si>
  <si>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</si>
  <si>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</si>
  <si>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</si>
  <si>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</si>
  <si>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</si>
  <si>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</si>
  <si>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</si>
  <si>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</si>
  <si>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</si>
  <si>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</si>
  <si>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</si>
  <si>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</si>
  <si>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</si>
  <si>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</si>
  <si>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</si>
  <si>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</si>
  <si>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</si>
  <si>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</si>
  <si>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</si>
  <si>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</si>
  <si>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</si>
  <si>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</si>
  <si>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</si>
  <si>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</si>
  <si>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</si>
  <si>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</si>
  <si>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</si>
  <si>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</si>
  <si>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</si>
  <si>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</si>
  <si>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</si>
  <si>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</si>
  <si>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</si>
  <si>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</si>
  <si>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</si>
  <si>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</si>
  <si>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</si>
  <si>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</si>
  <si>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</si>
  <si>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</si>
  <si>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</si>
  <si>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</si>
  <si>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</si>
  <si>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1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</si>
  <si>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</si>
  <si>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</si>
  <si>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</si>
  <si>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</si>
  <si>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</si>
  <si>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</si>
  <si>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</si>
  <si>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</si>
  <si>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</si>
  <si>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</si>
  <si>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</si>
  <si>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</si>
  <si>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</si>
  <si>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</si>
  <si>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</si>
  <si>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</si>
  <si>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</si>
  <si>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</si>
  <si>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</si>
  <si>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</si>
  <si>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</si>
  <si>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</si>
  <si>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</si>
  <si>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</si>
  <si>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</si>
  <si>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</si>
  <si>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</si>
  <si>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</si>
  <si>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</si>
  <si>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</si>
  <si>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</si>
  <si>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</si>
  <si>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</si>
  <si>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</si>
  <si>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</si>
  <si>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</si>
  <si>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</si>
  <si>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</si>
  <si>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</si>
  <si>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</si>
  <si>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</si>
  <si>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</si>
  <si>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</si>
  <si>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</si>
  <si>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</si>
  <si>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</si>
  <si>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</si>
  <si>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</si>
  <si>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</si>
  <si>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</si>
  <si>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</si>
  <si>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</si>
  <si>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</si>
  <si>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</si>
  <si>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</si>
  <si>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</si>
  <si>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</si>
  <si>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</si>
  <si>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</si>
  <si>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</si>
  <si>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</si>
  <si>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</si>
  <si>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</si>
  <si>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</si>
  <si>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</si>
  <si>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</si>
  <si>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</si>
  <si>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</si>
  <si>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</si>
  <si>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</si>
  <si>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</si>
  <si>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</si>
  <si>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</si>
  <si>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</si>
  <si>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</si>
  <si>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</si>
  <si>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</si>
  <si>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</si>
  <si>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</si>
  <si>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</si>
  <si>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</si>
  <si>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</si>
  <si>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</si>
  <si>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</si>
  <si>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</si>
  <si>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</si>
  <si>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</si>
  <si>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01005</t>
  </si>
  <si>
    <t>Prace geodezyjno - urządzeniowe na potrzeby rolnictwa</t>
  </si>
  <si>
    <t>60016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</si>
  <si>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</si>
  <si>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</si>
  <si>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</si>
  <si>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</si>
  <si>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</si>
  <si>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</si>
  <si>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Drogi publiczne gminne</t>
  </si>
  <si>
    <t>WYDATKÓW NA OBSŁUGĘ DŁUGU I WYDATKÓW MAJĄTKOWYCH W ROKU 2016</t>
  </si>
  <si>
    <t>Zadania z zakresu geodezji i kartografii</t>
  </si>
  <si>
    <t>80150</t>
  </si>
  <si>
    <t>80151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</si>
  <si>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</si>
  <si>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Kwalifikacyjne kursy zawodowe</t>
  </si>
  <si>
    <t>83595</t>
  </si>
  <si>
    <t>Wymiar sprawiedliwości</t>
  </si>
  <si>
    <t>75515</t>
  </si>
  <si>
    <t xml:space="preserve">Nieodpłatna pomoc prawna </t>
  </si>
  <si>
    <t>……………………………….</t>
  </si>
  <si>
    <t>w tym:</t>
  </si>
  <si>
    <t>finansowane</t>
  </si>
  <si>
    <t>z udziałem</t>
  </si>
  <si>
    <t>środków, o</t>
  </si>
  <si>
    <t>których mowa</t>
  </si>
  <si>
    <t>w art.5 ust. 1 pkt 2 i 3 uofp</t>
  </si>
  <si>
    <t>z dnia  28 stycznia 2016r.</t>
  </si>
  <si>
    <t>Zarządu Powiatu Wągrowieckiego</t>
  </si>
  <si>
    <t>Starosta</t>
  </si>
  <si>
    <t xml:space="preserve"> /Tomasz Kranc/</t>
  </si>
  <si>
    <t>75095</t>
  </si>
  <si>
    <t>92105</t>
  </si>
  <si>
    <t>Pozostałe zadania w zakresie kultury</t>
  </si>
  <si>
    <t>92605</t>
  </si>
  <si>
    <t>Zadania w zakresie kultury fizycznej</t>
  </si>
  <si>
    <t>Załącznik Nr  1</t>
  </si>
  <si>
    <t>do  Uchwały Nr 248/2016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</si>
</sst>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b/>
      <sz val="11"/>
      <color rgb="FFCCFFFF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2"/>
      <color rgb="FFCCFFFF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9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/>
    <xf numFmtId="49" fontId="1" fillId="0" borderId="0" xfId="0" applyNumberFormat="1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top"/>
    </xf>
    <xf numFmtId="3" fontId="3" fillId="0" borderId="15" xfId="0" applyNumberFormat="1" applyFont="1" applyFill="1" applyBorder="1" applyAlignment="1">
      <alignment horizontal="center" vertical="top"/>
    </xf>
    <xf numFmtId="1" fontId="8" fillId="5" borderId="6" xfId="0" applyNumberFormat="1" applyFont="1" applyFill="1" applyBorder="1" applyAlignment="1">
      <alignment horizontal="center"/>
    </xf>
    <xf numFmtId="1" fontId="8" fillId="5" borderId="0" xfId="0" applyNumberFormat="1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right"/>
    </xf>
    <xf numFmtId="1" fontId="8" fillId="0" borderId="19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3" fontId="10" fillId="0" borderId="5" xfId="0" applyNumberFormat="1" applyFont="1" applyFill="1" applyBorder="1"/>
    <xf numFmtId="3" fontId="8" fillId="0" borderId="7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" fontId="10" fillId="2" borderId="23" xfId="0" applyNumberFormat="1" applyFont="1" applyFill="1" applyBorder="1" applyAlignment="1">
      <alignment horizontal="right" vertical="center"/>
    </xf>
    <xf numFmtId="3" fontId="10" fillId="2" borderId="27" xfId="0" applyNumberFormat="1" applyFont="1" applyFill="1" applyBorder="1" applyAlignment="1">
      <alignment horizontal="right" vertical="center"/>
    </xf>
    <xf numFmtId="3" fontId="10" fillId="5" borderId="7" xfId="0" applyNumberFormat="1" applyFont="1" applyFill="1" applyBorder="1" applyAlignment="1">
      <alignment horizontal="right" vertical="center"/>
    </xf>
    <xf numFmtId="3" fontId="10" fillId="5" borderId="0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/>
    </xf>
    <xf numFmtId="3" fontId="10" fillId="2" borderId="24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 applyAlignment="1">
      <alignment horizontal="right" vertical="top"/>
    </xf>
    <xf numFmtId="3" fontId="11" fillId="0" borderId="1" xfId="0" applyNumberFormat="1" applyFont="1" applyFill="1" applyBorder="1" applyAlignment="1">
      <alignment horizontal="right" vertical="top"/>
    </xf>
    <xf numFmtId="3" fontId="10" fillId="3" borderId="6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3" fontId="11" fillId="0" borderId="1" xfId="0" applyNumberFormat="1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" fontId="8" fillId="0" borderId="7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6" xfId="0" applyNumberFormat="1" applyFont="1" applyFill="1" applyBorder="1" applyAlignment="1">
      <alignment horizontal="right" vertical="top"/>
    </xf>
    <xf numFmtId="3" fontId="9" fillId="2" borderId="23" xfId="0" applyNumberFormat="1" applyFont="1" applyFill="1" applyBorder="1" applyAlignment="1">
      <alignment horizontal="right" vertical="center"/>
    </xf>
    <xf numFmtId="3" fontId="9" fillId="2" borderId="27" xfId="0" applyNumberFormat="1" applyFont="1" applyFill="1" applyBorder="1" applyAlignment="1">
      <alignment horizontal="right" vertical="center"/>
    </xf>
    <xf numFmtId="3" fontId="8" fillId="0" borderId="40" xfId="0" applyNumberFormat="1" applyFont="1" applyFill="1" applyBorder="1" applyAlignment="1">
      <alignment horizontal="right" vertical="top"/>
    </xf>
    <xf numFmtId="3" fontId="11" fillId="0" borderId="17" xfId="0" applyNumberFormat="1" applyFont="1" applyFill="1" applyBorder="1" applyAlignment="1">
      <alignment vertical="top"/>
    </xf>
    <xf numFmtId="3" fontId="8" fillId="0" borderId="19" xfId="0" applyNumberFormat="1" applyFont="1" applyFill="1" applyBorder="1" applyAlignment="1">
      <alignment horizontal="right" vertical="top"/>
    </xf>
    <xf numFmtId="3" fontId="10" fillId="5" borderId="12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top"/>
    </xf>
    <xf numFmtId="3" fontId="11" fillId="0" borderId="29" xfId="0" applyNumberFormat="1" applyFont="1" applyFill="1" applyBorder="1" applyAlignment="1">
      <alignment horizontal="right" vertical="top"/>
    </xf>
    <xf numFmtId="3" fontId="8" fillId="0" borderId="1" xfId="0" applyNumberFormat="1" applyFont="1" applyFill="1" applyBorder="1" applyAlignment="1">
      <alignment horizontal="right" vertical="top"/>
    </xf>
    <xf numFmtId="3" fontId="11" fillId="2" borderId="23" xfId="0" applyNumberFormat="1" applyFont="1" applyFill="1" applyBorder="1" applyAlignment="1">
      <alignment horizontal="right" vertical="top"/>
    </xf>
    <xf numFmtId="3" fontId="11" fillId="2" borderId="27" xfId="0" applyNumberFormat="1" applyFont="1" applyFill="1" applyBorder="1" applyAlignment="1">
      <alignment horizontal="right" vertical="top"/>
    </xf>
    <xf numFmtId="3" fontId="11" fillId="5" borderId="6" xfId="0" applyNumberFormat="1" applyFont="1" applyFill="1" applyBorder="1" applyAlignment="1">
      <alignment horizontal="right" vertical="top"/>
    </xf>
    <xf numFmtId="3" fontId="11" fillId="5" borderId="0" xfId="0" applyNumberFormat="1" applyFont="1" applyFill="1" applyBorder="1" applyAlignment="1">
      <alignment horizontal="right" vertical="top"/>
    </xf>
    <xf numFmtId="3" fontId="3" fillId="0" borderId="28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/>
    <xf numFmtId="3" fontId="4" fillId="5" borderId="0" xfId="0" applyNumberFormat="1" applyFont="1" applyFill="1" applyBorder="1" applyAlignment="1"/>
    <xf numFmtId="3" fontId="5" fillId="5" borderId="6" xfId="0" applyNumberFormat="1" applyFont="1" applyFill="1" applyBorder="1" applyAlignment="1"/>
    <xf numFmtId="49" fontId="4" fillId="5" borderId="0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/>
    <xf numFmtId="3" fontId="4" fillId="0" borderId="0" xfId="0" applyNumberFormat="1" applyFont="1" applyFill="1" applyBorder="1"/>
    <xf numFmtId="3" fontId="4" fillId="0" borderId="6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right"/>
    </xf>
    <xf numFmtId="3" fontId="5" fillId="2" borderId="23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5" fillId="2" borderId="3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49" fontId="4" fillId="2" borderId="23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left" vertical="center" wrapText="1"/>
    </xf>
    <xf numFmtId="3" fontId="5" fillId="2" borderId="23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vertical="center" wrapText="1"/>
    </xf>
    <xf numFmtId="3" fontId="5" fillId="2" borderId="22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/>
    <xf numFmtId="49" fontId="4" fillId="2" borderId="27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/>
    <xf numFmtId="3" fontId="4" fillId="0" borderId="19" xfId="0" applyNumberFormat="1" applyFont="1" applyFill="1" applyBorder="1" applyAlignment="1">
      <alignment vertical="center" wrapText="1"/>
    </xf>
    <xf numFmtId="3" fontId="5" fillId="2" borderId="27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 vertical="center"/>
    </xf>
    <xf numFmtId="3" fontId="5" fillId="5" borderId="0" xfId="0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/>
    <xf numFmtId="3" fontId="4" fillId="0" borderId="1" xfId="0" applyNumberFormat="1" applyFont="1" applyFill="1" applyBorder="1"/>
    <xf numFmtId="3" fontId="4" fillId="0" borderId="19" xfId="0" applyNumberFormat="1" applyFont="1" applyFill="1" applyBorder="1" applyAlignment="1">
      <alignment horizontal="right" vertical="top"/>
    </xf>
    <xf numFmtId="3" fontId="12" fillId="0" borderId="19" xfId="0" applyNumberFormat="1" applyFont="1" applyFill="1" applyBorder="1" applyAlignment="1">
      <alignment horizontal="right" vertical="top"/>
    </xf>
    <xf numFmtId="3" fontId="4" fillId="0" borderId="19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vertical="top" wrapText="1"/>
    </xf>
    <xf numFmtId="3" fontId="5" fillId="0" borderId="2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top"/>
    </xf>
    <xf numFmtId="3" fontId="4" fillId="0" borderId="19" xfId="0" applyNumberFormat="1" applyFont="1" applyFill="1" applyBorder="1" applyAlignment="1">
      <alignment vertical="top" wrapText="1"/>
    </xf>
    <xf numFmtId="3" fontId="4" fillId="3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top"/>
    </xf>
    <xf numFmtId="3" fontId="5" fillId="3" borderId="6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3" fontId="5" fillId="0" borderId="25" xfId="0" applyNumberFormat="1" applyFont="1" applyFill="1" applyBorder="1" applyAlignment="1">
      <alignment vertical="top"/>
    </xf>
    <xf numFmtId="49" fontId="4" fillId="0" borderId="11" xfId="0" applyNumberFormat="1" applyFont="1" applyFill="1" applyBorder="1" applyAlignment="1">
      <alignment horizontal="center" vertical="top"/>
    </xf>
    <xf numFmtId="3" fontId="4" fillId="0" borderId="7" xfId="0" applyNumberFormat="1" applyFont="1" applyFill="1" applyBorder="1" applyAlignment="1">
      <alignment vertical="top" wrapText="1"/>
    </xf>
    <xf numFmtId="49" fontId="4" fillId="0" borderId="1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horizontal="right" vertical="top"/>
    </xf>
    <xf numFmtId="3" fontId="5" fillId="2" borderId="24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vertical="top"/>
    </xf>
    <xf numFmtId="3" fontId="5" fillId="2" borderId="26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3" fontId="1" fillId="0" borderId="39" xfId="0" applyNumberFormat="1" applyFont="1" applyFill="1" applyBorder="1" applyAlignment="1">
      <alignment vertical="top"/>
    </xf>
    <xf numFmtId="49" fontId="4" fillId="0" borderId="42" xfId="0" applyNumberFormat="1" applyFont="1" applyFill="1" applyBorder="1" applyAlignment="1">
      <alignment horizontal="center" vertical="center"/>
    </xf>
    <xf numFmtId="3" fontId="4" fillId="0" borderId="40" xfId="0" applyNumberFormat="1" applyFont="1" applyFill="1" applyBorder="1" applyAlignment="1">
      <alignment vertical="center" wrapText="1"/>
    </xf>
    <xf numFmtId="3" fontId="4" fillId="0" borderId="40" xfId="0" applyNumberFormat="1" applyFont="1" applyFill="1" applyBorder="1" applyAlignment="1">
      <alignment horizontal="right" vertical="center"/>
    </xf>
    <xf numFmtId="3" fontId="4" fillId="0" borderId="40" xfId="0" applyNumberFormat="1" applyFont="1" applyFill="1" applyBorder="1" applyAlignment="1">
      <alignment vertical="center"/>
    </xf>
    <xf numFmtId="3" fontId="4" fillId="0" borderId="40" xfId="0" applyNumberFormat="1" applyFont="1" applyFill="1" applyBorder="1" applyAlignment="1">
      <alignment vertical="top"/>
    </xf>
    <xf numFmtId="3" fontId="4" fillId="0" borderId="40" xfId="0" applyNumberFormat="1" applyFont="1" applyFill="1" applyBorder="1" applyAlignment="1">
      <alignment horizontal="right" vertical="top"/>
    </xf>
    <xf numFmtId="3" fontId="1" fillId="2" borderId="27" xfId="0" applyNumberFormat="1" applyFont="1" applyFill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top"/>
    </xf>
    <xf numFmtId="3" fontId="1" fillId="0" borderId="32" xfId="0" applyNumberFormat="1" applyFont="1" applyFill="1" applyBorder="1" applyAlignment="1">
      <alignment vertical="top"/>
    </xf>
    <xf numFmtId="49" fontId="3" fillId="0" borderId="1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14" fillId="0" borderId="19" xfId="0" applyNumberFormat="1" applyFont="1" applyFill="1" applyBorder="1" applyAlignment="1">
      <alignment vertical="top" wrapText="1"/>
    </xf>
    <xf numFmtId="3" fontId="3" fillId="0" borderId="17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4" fontId="4" fillId="0" borderId="17" xfId="0" applyNumberFormat="1" applyFont="1" applyFill="1" applyBorder="1" applyAlignment="1">
      <alignment horizontal="right" vertical="top"/>
    </xf>
    <xf numFmtId="4" fontId="4" fillId="0" borderId="7" xfId="0" applyNumberFormat="1" applyFont="1" applyFill="1" applyBorder="1" applyAlignment="1">
      <alignment horizontal="right" vertical="top"/>
    </xf>
    <xf numFmtId="4" fontId="4" fillId="0" borderId="7" xfId="0" applyNumberFormat="1" applyFont="1" applyFill="1" applyBorder="1" applyAlignment="1">
      <alignment vertical="top"/>
    </xf>
    <xf numFmtId="4" fontId="4" fillId="0" borderId="17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horizontal="right" vertical="top"/>
    </xf>
    <xf numFmtId="4" fontId="15" fillId="0" borderId="6" xfId="0" applyNumberFormat="1" applyFont="1" applyFill="1" applyBorder="1" applyAlignment="1">
      <alignment horizontal="right" vertical="top"/>
    </xf>
    <xf numFmtId="4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9" xfId="0" applyNumberFormat="1" applyFont="1" applyFill="1" applyBorder="1" applyAlignment="1">
      <alignment horizontal="right" vertical="top"/>
    </xf>
    <xf numFmtId="3" fontId="15" fillId="0" borderId="19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justify" vertical="justify" wrapText="1"/>
    </xf>
    <xf numFmtId="3" fontId="1" fillId="2" borderId="23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3" fontId="1" fillId="0" borderId="25" xfId="0" applyNumberFormat="1" applyFont="1" applyFill="1" applyBorder="1" applyAlignment="1">
      <alignment vertical="top"/>
    </xf>
    <xf numFmtId="3" fontId="1" fillId="0" borderId="18" xfId="0" applyNumberFormat="1" applyFont="1" applyFill="1" applyBorder="1" applyAlignment="1">
      <alignment vertical="top"/>
    </xf>
    <xf numFmtId="49" fontId="4" fillId="0" borderId="19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right" vertical="top"/>
    </xf>
    <xf numFmtId="4" fontId="5" fillId="2" borderId="27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top"/>
    </xf>
    <xf numFmtId="4" fontId="5" fillId="2" borderId="23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3" fontId="4" fillId="0" borderId="17" xfId="0" applyNumberFormat="1" applyFont="1" applyFill="1" applyBorder="1" applyAlignment="1">
      <alignment horizontal="right" vertical="top"/>
    </xf>
    <xf numFmtId="3" fontId="3" fillId="0" borderId="43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top"/>
    </xf>
    <xf numFmtId="49" fontId="4" fillId="2" borderId="27" xfId="0" applyNumberFormat="1" applyFont="1" applyFill="1" applyBorder="1" applyAlignment="1">
      <alignment horizontal="center" vertical="top"/>
    </xf>
    <xf numFmtId="3" fontId="5" fillId="2" borderId="23" xfId="0" applyNumberFormat="1" applyFont="1" applyFill="1" applyBorder="1" applyAlignment="1">
      <alignment vertical="center" wrapText="1"/>
    </xf>
    <xf numFmtId="3" fontId="5" fillId="5" borderId="5" xfId="0" applyNumberFormat="1" applyFont="1" applyFill="1" applyBorder="1" applyAlignment="1">
      <alignment vertical="top"/>
    </xf>
    <xf numFmtId="49" fontId="4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vertical="top" wrapText="1"/>
    </xf>
    <xf numFmtId="3" fontId="4" fillId="2" borderId="23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4" fillId="5" borderId="6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vertical="top"/>
    </xf>
    <xf numFmtId="3" fontId="5" fillId="5" borderId="0" xfId="0" applyNumberFormat="1" applyFont="1" applyFill="1" applyBorder="1" applyAlignment="1">
      <alignment vertical="top"/>
    </xf>
    <xf numFmtId="3" fontId="5" fillId="2" borderId="23" xfId="0" applyNumberFormat="1" applyFont="1" applyFill="1" applyBorder="1" applyAlignment="1">
      <alignment horizontal="right" vertical="top"/>
    </xf>
    <xf numFmtId="3" fontId="4" fillId="2" borderId="27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vertical="top"/>
    </xf>
    <xf numFmtId="3" fontId="13" fillId="0" borderId="6" xfId="0" applyNumberFormat="1" applyFont="1" applyFill="1" applyBorder="1" applyAlignment="1">
      <alignment horizontal="right" vertical="top"/>
    </xf>
    <xf numFmtId="3" fontId="16" fillId="2" borderId="31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17" fillId="2" borderId="27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/>
    <xf numFmtId="3" fontId="16" fillId="2" borderId="27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vertical="center"/>
    </xf>
    <xf numFmtId="49" fontId="5" fillId="4" borderId="31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horizontal="right" vertical="center"/>
    </xf>
    <xf numFmtId="3" fontId="5" fillId="4" borderId="27" xfId="0" applyNumberFormat="1" applyFont="1" applyFill="1" applyBorder="1" applyAlignment="1">
      <alignment horizontal="right" vertical="center"/>
    </xf>
    <xf numFmtId="3" fontId="5" fillId="4" borderId="23" xfId="0" applyNumberFormat="1" applyFont="1" applyFill="1" applyBorder="1" applyAlignment="1">
      <alignment vertical="center"/>
    </xf>
    <xf numFmtId="3" fontId="5" fillId="4" borderId="31" xfId="0" applyNumberFormat="1" applyFont="1" applyFill="1" applyBorder="1" applyAlignment="1">
      <alignment vertical="center"/>
    </xf>
    <xf numFmtId="3" fontId="5" fillId="4" borderId="27" xfId="0" applyNumberFormat="1" applyFont="1" applyFill="1" applyBorder="1" applyAlignment="1">
      <alignment vertical="center"/>
    </xf>
    <xf numFmtId="3" fontId="9" fillId="4" borderId="23" xfId="0" applyNumberFormat="1" applyFont="1" applyFill="1" applyBorder="1" applyAlignment="1">
      <alignment horizontal="right" vertical="center"/>
    </xf>
    <xf numFmtId="3" fontId="18" fillId="4" borderId="27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top"/>
    </xf>
    <xf numFmtId="3" fontId="4" fillId="0" borderId="19" xfId="0" applyNumberFormat="1" applyFont="1" applyFill="1" applyBorder="1" applyAlignment="1">
      <alignment vertical="center"/>
    </xf>
    <xf numFmtId="3" fontId="4" fillId="0" borderId="29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8" fillId="0" borderId="29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 vertical="center"/>
    </xf>
    <xf numFmtId="3" fontId="10" fillId="2" borderId="31" xfId="0" applyNumberFormat="1" applyFont="1" applyFill="1" applyBorder="1" applyAlignment="1">
      <alignment horizontal="right" vertical="center"/>
    </xf>
    <xf numFmtId="3" fontId="12" fillId="0" borderId="29" xfId="0" applyNumberFormat="1" applyFont="1" applyFill="1" applyBorder="1" applyAlignment="1">
      <alignment horizontal="right" vertical="top"/>
    </xf>
    <xf numFmtId="3" fontId="17" fillId="2" borderId="31" xfId="0" applyNumberFormat="1" applyFont="1" applyFill="1" applyBorder="1" applyAlignment="1">
      <alignment horizontal="right" vertical="center"/>
    </xf>
    <xf numFmtId="3" fontId="13" fillId="4" borderId="31" xfId="0" applyNumberFormat="1" applyFont="1" applyFill="1" applyBorder="1" applyAlignment="1">
      <alignment horizontal="right" vertical="top"/>
    </xf>
    <xf numFmtId="3" fontId="13" fillId="0" borderId="29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14" fillId="0" borderId="2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13" fillId="0" borderId="42" xfId="0" applyNumberFormat="1" applyFont="1" applyFill="1" applyBorder="1" applyAlignment="1">
      <alignment horizontal="right" vertical="top"/>
    </xf>
    <xf numFmtId="3" fontId="10" fillId="5" borderId="11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/>
    </xf>
    <xf numFmtId="3" fontId="4" fillId="3" borderId="12" xfId="0" applyNumberFormat="1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right" vertical="top"/>
    </xf>
    <xf numFmtId="3" fontId="8" fillId="0" borderId="12" xfId="0" applyNumberFormat="1" applyFont="1" applyFill="1" applyBorder="1" applyAlignment="1">
      <alignment horizontal="right" vertical="top"/>
    </xf>
    <xf numFmtId="3" fontId="8" fillId="0" borderId="29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 vertical="center"/>
    </xf>
    <xf numFmtId="3" fontId="3" fillId="5" borderId="12" xfId="0" applyNumberFormat="1" applyFont="1" applyFill="1" applyBorder="1" applyAlignment="1">
      <alignment horizontal="right" vertical="center"/>
    </xf>
    <xf numFmtId="3" fontId="9" fillId="2" borderId="31" xfId="0" applyNumberFormat="1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horizontal="right" vertical="top"/>
    </xf>
    <xf numFmtId="3" fontId="12" fillId="0" borderId="12" xfId="0" applyNumberFormat="1" applyFont="1" applyFill="1" applyBorder="1" applyAlignment="1">
      <alignment horizontal="right" vertical="top"/>
    </xf>
    <xf numFmtId="3" fontId="5" fillId="2" borderId="31" xfId="0" applyNumberFormat="1" applyFont="1" applyFill="1" applyBorder="1" applyAlignment="1">
      <alignment horizontal="right" vertical="top"/>
    </xf>
    <xf numFmtId="3" fontId="5" fillId="5" borderId="12" xfId="0" applyNumberFormat="1" applyFont="1" applyFill="1" applyBorder="1" applyAlignment="1">
      <alignment horizontal="right" vertical="top"/>
    </xf>
    <xf numFmtId="1" fontId="1" fillId="0" borderId="38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 vertical="top"/>
    </xf>
    <xf numFmtId="3" fontId="12" fillId="0" borderId="19" xfId="0" applyNumberFormat="1" applyFont="1" applyFill="1" applyBorder="1" applyAlignment="1">
      <alignment vertical="top"/>
    </xf>
    <xf numFmtId="4" fontId="3" fillId="0" borderId="20" xfId="0" applyNumberFormat="1" applyFont="1" applyFill="1" applyBorder="1" applyAlignment="1">
      <alignment horizontal="right" vertical="top"/>
    </xf>
    <xf numFmtId="3" fontId="1" fillId="4" borderId="37" xfId="0" applyNumberFormat="1" applyFont="1" applyFill="1" applyBorder="1" applyAlignment="1">
      <alignment horizontal="right" vertical="top"/>
    </xf>
    <xf numFmtId="3" fontId="1" fillId="0" borderId="38" xfId="0" applyNumberFormat="1" applyFont="1" applyFill="1" applyBorder="1" applyAlignment="1">
      <alignment horizontal="right" vertical="top"/>
    </xf>
    <xf numFmtId="3" fontId="4" fillId="0" borderId="29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left" vertical="center" wrapText="1"/>
    </xf>
    <xf numFmtId="4" fontId="3" fillId="0" borderId="35" xfId="0" applyNumberFormat="1" applyFont="1" applyFill="1" applyBorder="1" applyAlignment="1">
      <alignment horizontal="right" vertical="top"/>
    </xf>
    <xf numFmtId="3" fontId="1" fillId="0" borderId="35" xfId="0" applyNumberFormat="1" applyFont="1" applyFill="1" applyBorder="1" applyAlignment="1">
      <alignment horizontal="right" vertical="top"/>
    </xf>
    <xf numFmtId="3" fontId="3" fillId="0" borderId="36" xfId="0" applyNumberFormat="1" applyFont="1" applyFill="1" applyBorder="1" applyAlignment="1">
      <alignment horizontal="center" vertical="top"/>
    </xf>
    <xf numFmtId="3" fontId="5" fillId="0" borderId="18" xfId="0" applyNumberFormat="1" applyFont="1" applyFill="1" applyBorder="1" applyAlignment="1">
      <alignment vertical="top"/>
    </xf>
    <xf numFmtId="49" fontId="4" fillId="0" borderId="29" xfId="0" applyNumberFormat="1" applyFont="1" applyFill="1" applyBorder="1" applyAlignment="1">
      <alignment horizontal="center" vertical="top"/>
    </xf>
    <xf numFmtId="3" fontId="1" fillId="4" borderId="37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horizontal="left" vertical="center" wrapText="1"/>
    </xf>
    <xf numFmtId="3" fontId="5" fillId="2" borderId="28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left" vertical="center" wrapText="1"/>
    </xf>
    <xf numFmtId="3" fontId="5" fillId="2" borderId="15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2" borderId="43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3" fontId="9" fillId="2" borderId="43" xfId="0" applyNumberFormat="1" applyFont="1" applyFill="1" applyBorder="1" applyAlignment="1">
      <alignment horizontal="right" vertical="center"/>
    </xf>
    <xf numFmtId="4" fontId="3" fillId="0" borderId="41" xfId="0" applyNumberFormat="1" applyFont="1" applyFill="1" applyBorder="1" applyAlignment="1">
      <alignment horizontal="right" vertical="top"/>
    </xf>
    <xf numFmtId="4" fontId="3" fillId="4" borderId="37" xfId="0" applyNumberFormat="1" applyFont="1" applyFill="1" applyBorder="1" applyAlignment="1">
      <alignment horizontal="right" vertical="top"/>
    </xf>
    <xf numFmtId="1" fontId="1" fillId="0" borderId="28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35" xfId="0" applyNumberFormat="1" applyFont="1" applyFill="1" applyBorder="1" applyAlignment="1">
      <alignment horizontal="right"/>
    </xf>
    <xf numFmtId="4" fontId="3" fillId="4" borderId="37" xfId="0" applyNumberFormat="1" applyFont="1" applyFill="1" applyBorder="1"/>
    <xf numFmtId="4" fontId="3" fillId="0" borderId="41" xfId="0" applyNumberFormat="1" applyFont="1" applyFill="1" applyBorder="1" applyAlignment="1">
      <alignment horizontal="right"/>
    </xf>
    <xf numFmtId="4" fontId="3" fillId="0" borderId="35" xfId="0" applyNumberFormat="1" applyFont="1" applyFill="1" applyBorder="1"/>
    <xf numFmtId="4" fontId="3" fillId="0" borderId="20" xfId="0" applyNumberFormat="1" applyFont="1" applyFill="1" applyBorder="1" applyAlignment="1">
      <alignment horizontal="right"/>
    </xf>
    <xf numFmtId="3" fontId="1" fillId="0" borderId="38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/>
    <xf numFmtId="3" fontId="5" fillId="4" borderId="23" xfId="0" applyNumberFormat="1" applyFont="1" applyFill="1" applyBorder="1" applyAlignment="1">
      <alignment horizontal="left" vertical="center" wrapText="1"/>
    </xf>
    <xf numFmtId="4" fontId="3" fillId="0" borderId="38" xfId="0" applyNumberFormat="1" applyFont="1" applyFill="1" applyBorder="1" applyAlignment="1">
      <alignment horizontal="right"/>
    </xf>
    <xf numFmtId="3" fontId="10" fillId="0" borderId="21" xfId="0" applyNumberFormat="1" applyFont="1" applyFill="1" applyBorder="1"/>
    <xf numFmtId="3" fontId="5" fillId="0" borderId="19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>
      <alignment horizontal="right"/>
    </xf>
    <xf numFmtId="3" fontId="8" fillId="0" borderId="29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49" fontId="5" fillId="2" borderId="22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left" vertical="center" wrapText="1"/>
    </xf>
    <xf numFmtId="3" fontId="4" fillId="4" borderId="23" xfId="0" applyNumberFormat="1" applyFont="1" applyFill="1" applyBorder="1" applyAlignment="1">
      <alignment horizontal="center"/>
    </xf>
    <xf numFmtId="3" fontId="4" fillId="4" borderId="27" xfId="0" applyNumberFormat="1" applyFont="1" applyFill="1" applyBorder="1" applyAlignment="1">
      <alignment horizontal="center"/>
    </xf>
    <xf numFmtId="1" fontId="8" fillId="4" borderId="23" xfId="0" applyNumberFormat="1" applyFont="1" applyFill="1" applyBorder="1" applyAlignment="1">
      <alignment horizontal="center"/>
    </xf>
    <xf numFmtId="1" fontId="8" fillId="4" borderId="27" xfId="0" applyNumberFormat="1" applyFont="1" applyFill="1" applyBorder="1" applyAlignment="1">
      <alignment horizontal="center"/>
    </xf>
    <xf numFmtId="1" fontId="8" fillId="4" borderId="31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5" xfId="0" applyFont="1" applyFill="1" applyBorder="1"/>
    <xf numFmtId="49" fontId="3" fillId="0" borderId="29" xfId="0" applyNumberFormat="1" applyFont="1" applyFill="1" applyBorder="1"/>
    <xf numFmtId="49" fontId="3" fillId="0" borderId="19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vertical="top" wrapText="1"/>
    </xf>
    <xf numFmtId="3" fontId="10" fillId="0" borderId="18" xfId="0" applyNumberFormat="1" applyFont="1" applyFill="1" applyBorder="1" applyAlignment="1">
      <alignment vertical="top"/>
    </xf>
    <xf numFmtId="3" fontId="4" fillId="0" borderId="29" xfId="0" applyNumberFormat="1" applyFont="1" applyFill="1" applyBorder="1" applyAlignment="1">
      <alignment vertical="top" wrapText="1"/>
    </xf>
    <xf numFmtId="3" fontId="3" fillId="4" borderId="36" xfId="0" applyNumberFormat="1" applyFont="1" applyFill="1" applyBorder="1" applyAlignment="1">
      <alignment horizontal="right"/>
    </xf>
    <xf numFmtId="3" fontId="3" fillId="0" borderId="38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top" wrapText="1"/>
    </xf>
    <xf numFmtId="3" fontId="4" fillId="0" borderId="17" xfId="0" applyNumberFormat="1" applyFont="1" applyFill="1" applyBorder="1" applyAlignment="1">
      <alignment vertical="top" wrapText="1"/>
    </xf>
    <xf numFmtId="3" fontId="5" fillId="2" borderId="27" xfId="0" applyNumberFormat="1" applyFont="1" applyFill="1" applyBorder="1" applyAlignment="1">
      <alignment horizontal="left" vertical="center" wrapText="1"/>
    </xf>
    <xf numFmtId="4" fontId="3" fillId="0" borderId="45" xfId="0" applyNumberFormat="1" applyFont="1" applyFill="1" applyBorder="1" applyAlignment="1">
      <alignment horizontal="right" vertical="top"/>
    </xf>
    <xf numFmtId="4" fontId="3" fillId="0" borderId="46" xfId="0" applyNumberFormat="1" applyFont="1" applyFill="1" applyBorder="1" applyAlignment="1">
      <alignment horizontal="right" vertical="top"/>
    </xf>
    <xf numFmtId="3" fontId="1" fillId="0" borderId="46" xfId="0" applyNumberFormat="1" applyFont="1" applyFill="1" applyBorder="1" applyAlignment="1">
      <alignment horizontal="right" vertical="top"/>
    </xf>
    <xf numFmtId="3" fontId="3" fillId="4" borderId="47" xfId="0" applyNumberFormat="1" applyFont="1" applyFill="1" applyBorder="1" applyAlignment="1">
      <alignment horizontal="right"/>
    </xf>
    <xf numFmtId="3" fontId="17" fillId="2" borderId="23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top" wrapText="1"/>
    </xf>
    <xf numFmtId="3" fontId="3" fillId="0" borderId="19" xfId="0" applyNumberFormat="1" applyFont="1" applyFill="1" applyBorder="1" applyAlignment="1">
      <alignment horizontal="right" vertical="top"/>
    </xf>
    <xf numFmtId="4" fontId="3" fillId="0" borderId="48" xfId="0" applyNumberFormat="1" applyFont="1" applyFill="1" applyBorder="1" applyAlignment="1">
      <alignment horizontal="right" vertical="top"/>
    </xf>
    <xf numFmtId="3" fontId="12" fillId="0" borderId="19" xfId="0" applyNumberFormat="1" applyFont="1" applyFill="1" applyBorder="1" applyAlignment="1">
      <alignment vertical="center"/>
    </xf>
    <xf numFmtId="3" fontId="16" fillId="4" borderId="23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top"/>
    </xf>
    <xf numFmtId="3" fontId="10" fillId="5" borderId="6" xfId="0" applyNumberFormat="1" applyFont="1" applyFill="1" applyBorder="1" applyAlignment="1">
      <alignment horizontal="right" vertical="center"/>
    </xf>
    <xf numFmtId="3" fontId="10" fillId="5" borderId="13" xfId="0" applyNumberFormat="1" applyFont="1" applyFill="1" applyBorder="1" applyAlignment="1">
      <alignment horizontal="right" vertical="center"/>
    </xf>
    <xf numFmtId="3" fontId="11" fillId="0" borderId="34" xfId="0" applyNumberFormat="1" applyFont="1" applyFill="1" applyBorder="1" applyAlignment="1">
      <alignment horizontal="right" vertical="top"/>
    </xf>
    <xf numFmtId="3" fontId="19" fillId="5" borderId="6" xfId="0" applyNumberFormat="1" applyFont="1" applyFill="1" applyBorder="1" applyAlignment="1">
      <alignment horizontal="right" vertical="center"/>
    </xf>
    <xf numFmtId="3" fontId="3" fillId="5" borderId="35" xfId="0" applyNumberFormat="1" applyFont="1" applyFill="1" applyBorder="1" applyAlignment="1">
      <alignment horizontal="right"/>
    </xf>
    <xf numFmtId="3" fontId="3" fillId="4" borderId="16" xfId="0" applyNumberFormat="1" applyFont="1" applyFill="1" applyBorder="1" applyAlignment="1">
      <alignment horizontal="right"/>
    </xf>
    <xf numFmtId="3" fontId="3" fillId="5" borderId="38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3" fontId="7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5" fillId="2" borderId="44" xfId="0" applyNumberFormat="1" applyFont="1" applyFill="1" applyBorder="1" applyAlignment="1">
      <alignment horizontal="right" vertical="center"/>
    </xf>
    <xf numFmtId="3" fontId="5" fillId="2" borderId="29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19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19" xfId="0" applyNumberFormat="1" applyFont="1" applyFill="1" applyBorder="1" applyAlignment="1">
      <alignment horizontal="right" vertical="center"/>
    </xf>
    <xf numFmtId="3" fontId="5" fillId="2" borderId="30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4" fontId="3" fillId="0" borderId="29" xfId="0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textRotation="90"/>
    </xf>
    <xf numFmtId="49" fontId="3" fillId="0" borderId="5" xfId="0" applyNumberFormat="1" applyFont="1" applyFill="1" applyBorder="1" applyAlignment="1">
      <alignment horizontal="center" vertical="center" textRotation="90"/>
    </xf>
    <xf numFmtId="49" fontId="3" fillId="0" borderId="21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textRotation="90"/>
    </xf>
    <xf numFmtId="49" fontId="3" fillId="0" borderId="6" xfId="0" applyNumberFormat="1" applyFont="1" applyFill="1" applyBorder="1" applyAlignment="1">
      <alignment horizontal="center" vertical="center" textRotation="90"/>
    </xf>
    <xf numFmtId="49" fontId="3" fillId="0" borderId="19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topLeftCell="E1" zoomScaleNormal="100" workbookViewId="0">
      <selection activeCell="H19" sqref="H19"/>
    </sheetView>
  </sheetViews>
  <sheetFormatPr defaultRowHeight="13.8"/>
  <cols>
    <col min="1" max="1" width="4.69921875" style="41" customWidth="1"/>
    <col min="2" max="2" width="7.09765625" style="38" customWidth="1"/>
    <col min="3" max="3" width="49.3984375" style="42" customWidth="1"/>
    <col min="4" max="4" width="14.8984375" style="43" customWidth="1"/>
    <col min="5" max="5" width="14" style="43" customWidth="1"/>
    <col min="6" max="6" width="14.09765625" style="43" customWidth="1"/>
    <col min="7" max="7" width="13.3984375" style="43" customWidth="1"/>
    <col min="8" max="8" width="14" style="43" customWidth="1"/>
    <col min="9" max="9" width="12.8984375" style="43" customWidth="1"/>
    <col min="10" max="10" width="12.5" style="43" customWidth="1"/>
    <col min="11" max="11" width="14.3984375" style="1" customWidth="1"/>
    <col min="12" max="12" width="13.69921875" style="1" customWidth="1"/>
    <col min="13" max="13" width="15.19921875" style="1" customWidth="1"/>
    <col min="14" max="14" width="15.796875" style="1" customWidth="1"/>
    <col min="15" max="15" width="12.0976562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0.39999999999999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4" t="s">
        <v>204</v>
      </c>
    </row>
    <row r="2" spans="1:17" ht="15.6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5" t="s">
        <v>205</v>
      </c>
    </row>
    <row r="3" spans="1:17" ht="15.6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10" t="s">
        <v>195</v>
      </c>
      <c r="N3" s="411"/>
    </row>
    <row r="4" spans="1:17" ht="15.6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5" t="s">
        <v>196</v>
      </c>
    </row>
    <row r="5" spans="1:17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6"/>
    </row>
    <row r="6" spans="1:17" s="3" customFormat="1" ht="15.6">
      <c r="A6" s="436" t="s">
        <v>0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2"/>
      <c r="P6" s="2"/>
      <c r="Q6" s="2"/>
    </row>
    <row r="7" spans="1:17" s="3" customFormat="1" ht="15.6">
      <c r="A7" s="437" t="s">
        <v>1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"/>
      <c r="P7" s="4"/>
      <c r="Q7" s="4"/>
    </row>
    <row r="8" spans="1:17" ht="15.6">
      <c r="A8" s="437" t="s">
        <v>2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"/>
      <c r="P8" s="4"/>
      <c r="Q8" s="4"/>
    </row>
    <row r="9" spans="1:17" ht="15.6">
      <c r="A9" s="437" t="s">
        <v>178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"/>
      <c r="P9" s="4"/>
      <c r="Q9" s="4"/>
    </row>
    <row r="10" spans="1:17">
      <c r="A10" s="438"/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</row>
    <row r="11" spans="1:17" ht="9.75" customHeight="1" thickBot="1">
      <c r="A11" s="439"/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5"/>
      <c r="P11" s="5"/>
      <c r="Q11" s="5"/>
    </row>
    <row r="12" spans="1:17">
      <c r="A12" s="440" t="s">
        <v>3</v>
      </c>
      <c r="B12" s="443" t="s">
        <v>4</v>
      </c>
      <c r="C12" s="446" t="s">
        <v>5</v>
      </c>
      <c r="D12" s="449" t="s">
        <v>6</v>
      </c>
      <c r="E12" s="452" t="s">
        <v>7</v>
      </c>
      <c r="F12" s="452"/>
      <c r="G12" s="452"/>
      <c r="H12" s="452"/>
      <c r="I12" s="452"/>
      <c r="J12" s="452"/>
      <c r="K12" s="452"/>
      <c r="L12" s="452"/>
      <c r="M12" s="452"/>
      <c r="N12" s="452"/>
      <c r="O12" s="379"/>
      <c r="P12" s="6"/>
      <c r="Q12" s="6"/>
    </row>
    <row r="13" spans="1:17">
      <c r="A13" s="441"/>
      <c r="B13" s="444"/>
      <c r="C13" s="447"/>
      <c r="D13" s="450"/>
      <c r="E13" s="7" t="s">
        <v>8</v>
      </c>
      <c r="F13" s="453" t="s">
        <v>7</v>
      </c>
      <c r="G13" s="454"/>
      <c r="H13" s="454"/>
      <c r="I13" s="454"/>
      <c r="J13" s="454"/>
      <c r="K13" s="454"/>
      <c r="L13" s="455"/>
      <c r="M13" s="8" t="s">
        <v>8</v>
      </c>
      <c r="N13" s="283" t="s">
        <v>7</v>
      </c>
      <c r="O13" s="380" t="s">
        <v>189</v>
      </c>
      <c r="P13" s="6"/>
      <c r="Q13" s="6"/>
    </row>
    <row r="14" spans="1:17">
      <c r="A14" s="441"/>
      <c r="B14" s="444"/>
      <c r="C14" s="447"/>
      <c r="D14" s="450"/>
      <c r="E14" s="280" t="s">
        <v>9</v>
      </c>
      <c r="F14" s="280" t="s">
        <v>10</v>
      </c>
      <c r="G14" s="456" t="s">
        <v>11</v>
      </c>
      <c r="H14" s="456"/>
      <c r="I14" s="280" t="s">
        <v>12</v>
      </c>
      <c r="J14" s="279" t="s">
        <v>13</v>
      </c>
      <c r="K14" s="278" t="s">
        <v>10</v>
      </c>
      <c r="L14" s="9" t="s">
        <v>14</v>
      </c>
      <c r="M14" s="281" t="s">
        <v>15</v>
      </c>
      <c r="N14" s="284" t="s">
        <v>16</v>
      </c>
      <c r="O14" s="380" t="s">
        <v>22</v>
      </c>
      <c r="P14" s="5"/>
      <c r="Q14" s="6"/>
    </row>
    <row r="15" spans="1:17">
      <c r="A15" s="441"/>
      <c r="B15" s="444"/>
      <c r="C15" s="447"/>
      <c r="D15" s="450"/>
      <c r="E15" s="430"/>
      <c r="F15" s="280" t="s">
        <v>17</v>
      </c>
      <c r="G15" s="7" t="s">
        <v>18</v>
      </c>
      <c r="H15" s="10" t="s">
        <v>19</v>
      </c>
      <c r="I15" s="280" t="s">
        <v>20</v>
      </c>
      <c r="J15" s="279" t="s">
        <v>21</v>
      </c>
      <c r="K15" s="278" t="s">
        <v>22</v>
      </c>
      <c r="L15" s="9" t="s">
        <v>23</v>
      </c>
      <c r="M15" s="457"/>
      <c r="N15" s="284" t="s">
        <v>24</v>
      </c>
      <c r="O15" s="380" t="s">
        <v>190</v>
      </c>
      <c r="P15" s="5"/>
      <c r="Q15" s="5"/>
    </row>
    <row r="16" spans="1:17">
      <c r="A16" s="441"/>
      <c r="B16" s="444"/>
      <c r="C16" s="447"/>
      <c r="D16" s="450"/>
      <c r="E16" s="430"/>
      <c r="F16" s="280" t="s">
        <v>25</v>
      </c>
      <c r="G16" s="280" t="s">
        <v>26</v>
      </c>
      <c r="H16" s="11" t="s">
        <v>27</v>
      </c>
      <c r="I16" s="430"/>
      <c r="J16" s="279" t="s">
        <v>28</v>
      </c>
      <c r="K16" s="278" t="s">
        <v>29</v>
      </c>
      <c r="L16" s="428"/>
      <c r="M16" s="457"/>
      <c r="N16" s="284" t="s">
        <v>30</v>
      </c>
      <c r="O16" s="282" t="s">
        <v>191</v>
      </c>
      <c r="P16" s="5"/>
      <c r="Q16" s="5"/>
    </row>
    <row r="17" spans="1:17" s="13" customFormat="1">
      <c r="A17" s="441"/>
      <c r="B17" s="444"/>
      <c r="C17" s="447"/>
      <c r="D17" s="450"/>
      <c r="E17" s="430"/>
      <c r="F17" s="430"/>
      <c r="G17" s="280" t="s">
        <v>31</v>
      </c>
      <c r="H17" s="11" t="s">
        <v>32</v>
      </c>
      <c r="I17" s="430"/>
      <c r="J17" s="430"/>
      <c r="K17" s="280" t="s">
        <v>33</v>
      </c>
      <c r="L17" s="428"/>
      <c r="M17" s="457"/>
      <c r="N17" s="432"/>
      <c r="O17" s="282" t="s">
        <v>192</v>
      </c>
      <c r="P17" s="12"/>
      <c r="Q17" s="12"/>
    </row>
    <row r="18" spans="1:17" s="13" customFormat="1">
      <c r="A18" s="441"/>
      <c r="B18" s="444"/>
      <c r="C18" s="447"/>
      <c r="D18" s="450"/>
      <c r="E18" s="430"/>
      <c r="F18" s="430"/>
      <c r="G18" s="430"/>
      <c r="H18" s="11" t="s">
        <v>34</v>
      </c>
      <c r="I18" s="430"/>
      <c r="J18" s="430"/>
      <c r="K18" s="280" t="s">
        <v>35</v>
      </c>
      <c r="L18" s="428"/>
      <c r="M18" s="457"/>
      <c r="N18" s="432"/>
      <c r="O18" s="381" t="s">
        <v>193</v>
      </c>
      <c r="P18" s="12"/>
      <c r="Q18" s="12"/>
    </row>
    <row r="19" spans="1:17" s="13" customFormat="1" ht="28.2" thickBot="1">
      <c r="A19" s="442"/>
      <c r="B19" s="445"/>
      <c r="C19" s="448"/>
      <c r="D19" s="451"/>
      <c r="E19" s="431"/>
      <c r="F19" s="431"/>
      <c r="G19" s="431"/>
      <c r="H19" s="382"/>
      <c r="I19" s="431"/>
      <c r="J19" s="431"/>
      <c r="K19" s="383" t="s">
        <v>36</v>
      </c>
      <c r="L19" s="429"/>
      <c r="M19" s="458"/>
      <c r="N19" s="433"/>
      <c r="O19" s="384" t="s">
        <v>194</v>
      </c>
      <c r="P19" s="14"/>
      <c r="Q19" s="14"/>
    </row>
    <row r="20" spans="1:17" s="15" customFormat="1" ht="14.4" thickBot="1">
      <c r="A20" s="51">
        <v>1</v>
      </c>
      <c r="B20" s="52" t="s">
        <v>37</v>
      </c>
      <c r="C20" s="53" t="s">
        <v>38</v>
      </c>
      <c r="D20" s="54" t="s">
        <v>39</v>
      </c>
      <c r="E20" s="50" t="s">
        <v>40</v>
      </c>
      <c r="F20" s="49" t="s">
        <v>41</v>
      </c>
      <c r="G20" s="50" t="s">
        <v>42</v>
      </c>
      <c r="H20" s="49" t="s">
        <v>43</v>
      </c>
      <c r="I20" s="50" t="s">
        <v>44</v>
      </c>
      <c r="J20" s="49" t="s">
        <v>45</v>
      </c>
      <c r="K20" s="50">
        <v>11</v>
      </c>
      <c r="L20" s="49">
        <v>13</v>
      </c>
      <c r="M20" s="50">
        <v>14</v>
      </c>
      <c r="N20" s="285">
        <v>15</v>
      </c>
      <c r="O20" s="48">
        <v>16</v>
      </c>
    </row>
    <row r="21" spans="1:17" s="15" customFormat="1" ht="19.5" customHeight="1">
      <c r="A21" s="370" t="s">
        <v>167</v>
      </c>
      <c r="B21" s="371"/>
      <c r="C21" s="372" t="s">
        <v>166</v>
      </c>
      <c r="D21" s="267">
        <f>E21</f>
        <v>45000</v>
      </c>
      <c r="E21" s="266">
        <f>I21+F21</f>
        <v>45000</v>
      </c>
      <c r="F21" s="267">
        <f>SUM(F22:F23)</f>
        <v>5000</v>
      </c>
      <c r="G21" s="373"/>
      <c r="H21" s="267">
        <f>SUM(H22:H23)</f>
        <v>5000</v>
      </c>
      <c r="I21" s="266">
        <f>SUM(I23)</f>
        <v>40000</v>
      </c>
      <c r="J21" s="374"/>
      <c r="K21" s="375"/>
      <c r="L21" s="375"/>
      <c r="M21" s="376"/>
      <c r="N21" s="377"/>
      <c r="O21" s="378"/>
    </row>
    <row r="22" spans="1:17" s="15" customFormat="1" ht="19.5" customHeight="1">
      <c r="A22" s="108"/>
      <c r="B22" s="107" t="s">
        <v>168</v>
      </c>
      <c r="C22" s="102" t="s">
        <v>169</v>
      </c>
      <c r="D22" s="103">
        <f>E22</f>
        <v>5000</v>
      </c>
      <c r="E22" s="104">
        <f>F22</f>
        <v>5000</v>
      </c>
      <c r="F22" s="105">
        <f>H22</f>
        <v>5000</v>
      </c>
      <c r="G22" s="104"/>
      <c r="H22" s="105">
        <v>5000</v>
      </c>
      <c r="I22" s="106"/>
      <c r="J22" s="109"/>
      <c r="K22" s="57"/>
      <c r="L22" s="57"/>
      <c r="M22" s="58"/>
      <c r="N22" s="286"/>
      <c r="O22" s="313"/>
    </row>
    <row r="23" spans="1:17" s="15" customFormat="1" ht="20.25" customHeight="1" thickBot="1">
      <c r="A23" s="110"/>
      <c r="B23" s="111" t="s">
        <v>164</v>
      </c>
      <c r="C23" s="112" t="s">
        <v>165</v>
      </c>
      <c r="D23" s="113">
        <f>E23</f>
        <v>40000</v>
      </c>
      <c r="E23" s="114">
        <f>I23</f>
        <v>40000</v>
      </c>
      <c r="F23" s="115"/>
      <c r="G23" s="116"/>
      <c r="H23" s="115"/>
      <c r="I23" s="114">
        <v>40000</v>
      </c>
      <c r="J23" s="115"/>
      <c r="K23" s="60"/>
      <c r="L23" s="60"/>
      <c r="M23" s="61"/>
      <c r="N23" s="287"/>
      <c r="O23" s="314"/>
    </row>
    <row r="24" spans="1:17" s="13" customFormat="1" ht="21" customHeight="1">
      <c r="A24" s="136" t="s">
        <v>47</v>
      </c>
      <c r="B24" s="138"/>
      <c r="C24" s="362" t="s">
        <v>48</v>
      </c>
      <c r="D24" s="143">
        <f>IF((E24+M24)&gt;0,(E24+M24)," ")</f>
        <v>330872</v>
      </c>
      <c r="E24" s="125">
        <f>IF((F24+I24+J24+K24+L24)&gt;0,(F24+I24+J24+K24+L24)," ")</f>
        <v>330872</v>
      </c>
      <c r="F24" s="143">
        <f>SUM(F25:F26)</f>
        <v>4886</v>
      </c>
      <c r="G24" s="125"/>
      <c r="H24" s="143">
        <f>SUM(H25:H26)</f>
        <v>4886</v>
      </c>
      <c r="I24" s="125">
        <f>I25+I26</f>
        <v>47714</v>
      </c>
      <c r="J24" s="143">
        <f>J25+J26</f>
        <v>278272</v>
      </c>
      <c r="K24" s="84"/>
      <c r="L24" s="84"/>
      <c r="M24" s="85"/>
      <c r="N24" s="308"/>
      <c r="O24" s="354"/>
      <c r="P24" s="16"/>
      <c r="Q24" s="16"/>
    </row>
    <row r="25" spans="1:17" s="13" customFormat="1" ht="21.75" customHeight="1">
      <c r="A25" s="62"/>
      <c r="B25" s="117" t="s">
        <v>49</v>
      </c>
      <c r="C25" s="118" t="s">
        <v>50</v>
      </c>
      <c r="D25" s="119">
        <f>IF((E25+M25)&gt;0,(E25+M25)," ")</f>
        <v>283158</v>
      </c>
      <c r="E25" s="119">
        <f>IF((F25+I25+J25+K25+L25)&gt;0,(F25+I25+J25+K25+L25)," ")</f>
        <v>283158</v>
      </c>
      <c r="F25" s="119">
        <f>H25</f>
        <v>4886</v>
      </c>
      <c r="G25" s="120"/>
      <c r="H25" s="121">
        <v>4886</v>
      </c>
      <c r="I25" s="122"/>
      <c r="J25" s="123">
        <v>278272</v>
      </c>
      <c r="K25" s="124"/>
      <c r="L25" s="63"/>
      <c r="M25" s="64"/>
      <c r="N25" s="288"/>
      <c r="O25" s="363"/>
      <c r="P25" s="12"/>
      <c r="Q25" s="12"/>
    </row>
    <row r="26" spans="1:17" s="13" customFormat="1" ht="21" customHeight="1" thickBot="1">
      <c r="A26" s="364"/>
      <c r="B26" s="111" t="s">
        <v>51</v>
      </c>
      <c r="C26" s="142" t="s">
        <v>52</v>
      </c>
      <c r="D26" s="154">
        <f>IF((E26+M26)&gt;0,(E26+M26)," ")</f>
        <v>47714</v>
      </c>
      <c r="E26" s="154">
        <f>IF((F26+I26+J26+K26+L26)&gt;0,(F26+I26+J26+K26+L26)," ")</f>
        <v>47714</v>
      </c>
      <c r="F26" s="365"/>
      <c r="G26" s="150"/>
      <c r="H26" s="151"/>
      <c r="I26" s="274">
        <v>47714</v>
      </c>
      <c r="J26" s="276"/>
      <c r="K26" s="366"/>
      <c r="L26" s="367"/>
      <c r="M26" s="367"/>
      <c r="N26" s="368"/>
      <c r="O26" s="369"/>
      <c r="P26" s="17"/>
      <c r="Q26" s="17"/>
    </row>
    <row r="27" spans="1:17" s="13" customFormat="1" ht="21" customHeight="1">
      <c r="A27" s="136">
        <v>600</v>
      </c>
      <c r="B27" s="132"/>
      <c r="C27" s="133" t="s">
        <v>53</v>
      </c>
      <c r="D27" s="125">
        <f>IF((E27+M27)&gt;0,(E27+M27)," ")</f>
        <v>3986000</v>
      </c>
      <c r="E27" s="125">
        <f>IF((F27+J27+K27)&gt;0,(F27+J27+K27)," ")</f>
        <v>3126000</v>
      </c>
      <c r="F27" s="134">
        <f>IF((G27+H27)&gt;0,(G27+H27)," ")</f>
        <v>3108549</v>
      </c>
      <c r="G27" s="125">
        <f>G28</f>
        <v>1014653</v>
      </c>
      <c r="H27" s="125">
        <f>H28</f>
        <v>2093896</v>
      </c>
      <c r="I27" s="125" t="s">
        <v>57</v>
      </c>
      <c r="J27" s="125">
        <f>J28</f>
        <v>17451</v>
      </c>
      <c r="K27" s="258">
        <f>SUM(K28:K29)</f>
        <v>0</v>
      </c>
      <c r="L27" s="125"/>
      <c r="M27" s="125">
        <f>SUM(M28:M29)</f>
        <v>860000</v>
      </c>
      <c r="N27" s="127">
        <f>SUM(N28:N29)</f>
        <v>860000</v>
      </c>
      <c r="O27" s="315"/>
      <c r="P27" s="17"/>
      <c r="Q27" s="17"/>
    </row>
    <row r="28" spans="1:17" s="13" customFormat="1" ht="20.25" customHeight="1">
      <c r="A28" s="137"/>
      <c r="B28" s="117" t="s">
        <v>54</v>
      </c>
      <c r="C28" s="135" t="s">
        <v>55</v>
      </c>
      <c r="D28" s="126">
        <f>IF((E28+M28)&gt;0,(E28+M28)," ")</f>
        <v>3376000</v>
      </c>
      <c r="E28" s="128">
        <f>IF((F28+J28)&gt;0,(F28+J28)," ")</f>
        <v>3126000</v>
      </c>
      <c r="F28" s="126">
        <f t="shared" ref="F28:F46" si="0">IF((G28+H28)&gt;0,(G28+H28)," ")</f>
        <v>3108549</v>
      </c>
      <c r="G28" s="128">
        <v>1014653</v>
      </c>
      <c r="H28" s="126">
        <v>2093896</v>
      </c>
      <c r="I28" s="121" t="s">
        <v>57</v>
      </c>
      <c r="J28" s="129">
        <v>17451</v>
      </c>
      <c r="K28" s="130"/>
      <c r="L28" s="131"/>
      <c r="M28" s="126">
        <f>N28</f>
        <v>250000</v>
      </c>
      <c r="N28" s="289">
        <v>250000</v>
      </c>
      <c r="O28" s="358"/>
      <c r="P28" s="18"/>
      <c r="Q28" s="18"/>
    </row>
    <row r="29" spans="1:17" s="13" customFormat="1" ht="19.5" customHeight="1" thickBot="1">
      <c r="A29" s="141"/>
      <c r="B29" s="111" t="s">
        <v>170</v>
      </c>
      <c r="C29" s="142" t="s">
        <v>177</v>
      </c>
      <c r="D29" s="154">
        <f>M29</f>
        <v>610000</v>
      </c>
      <c r="E29" s="113"/>
      <c r="F29" s="154"/>
      <c r="G29" s="113"/>
      <c r="H29" s="154"/>
      <c r="I29" s="151"/>
      <c r="J29" s="274"/>
      <c r="K29" s="359"/>
      <c r="L29" s="114"/>
      <c r="M29" s="154">
        <f>N29</f>
        <v>610000</v>
      </c>
      <c r="N29" s="360">
        <v>610000</v>
      </c>
      <c r="O29" s="361"/>
      <c r="P29" s="18"/>
      <c r="Q29" s="18"/>
    </row>
    <row r="30" spans="1:17" s="13" customFormat="1" ht="21" customHeight="1">
      <c r="A30" s="136">
        <v>630</v>
      </c>
      <c r="B30" s="138"/>
      <c r="C30" s="133" t="s">
        <v>56</v>
      </c>
      <c r="D30" s="125">
        <f>IF((E30+M30)&gt;0,(E30+M30)," ")</f>
        <v>12264</v>
      </c>
      <c r="E30" s="143">
        <f>IF((F30+I30)&gt;0,(F30+I30)," ")</f>
        <v>12264</v>
      </c>
      <c r="F30" s="125">
        <f t="shared" si="0"/>
        <v>4000</v>
      </c>
      <c r="G30" s="262">
        <f>SUM(G32:G32)</f>
        <v>0</v>
      </c>
      <c r="H30" s="125">
        <f>H32</f>
        <v>4000</v>
      </c>
      <c r="I30" s="143">
        <f>SUM(I31:I32)</f>
        <v>8264</v>
      </c>
      <c r="J30" s="125"/>
      <c r="K30" s="66"/>
      <c r="L30" s="65"/>
      <c r="M30" s="65"/>
      <c r="N30" s="290"/>
      <c r="O30" s="354"/>
      <c r="P30" s="16"/>
      <c r="Q30" s="16"/>
    </row>
    <row r="31" spans="1:17" s="13" customFormat="1" ht="21" customHeight="1">
      <c r="A31" s="139"/>
      <c r="B31" s="107" t="s">
        <v>171</v>
      </c>
      <c r="C31" s="140" t="s">
        <v>172</v>
      </c>
      <c r="D31" s="144">
        <f>E31</f>
        <v>8264</v>
      </c>
      <c r="E31" s="145">
        <f>I31</f>
        <v>8264</v>
      </c>
      <c r="F31" s="146"/>
      <c r="G31" s="147"/>
      <c r="H31" s="148"/>
      <c r="I31" s="149">
        <v>8264</v>
      </c>
      <c r="J31" s="148"/>
      <c r="K31" s="67"/>
      <c r="L31" s="68"/>
      <c r="M31" s="67"/>
      <c r="N31" s="300"/>
      <c r="O31" s="356"/>
      <c r="P31" s="16"/>
      <c r="Q31" s="16"/>
    </row>
    <row r="32" spans="1:17" s="13" customFormat="1" ht="21.75" customHeight="1" thickBot="1">
      <c r="A32" s="141"/>
      <c r="B32" s="111" t="s">
        <v>58</v>
      </c>
      <c r="C32" s="142" t="s">
        <v>46</v>
      </c>
      <c r="D32" s="114">
        <f>IF((E32+M32)&gt;0,(E32+M32)," ")</f>
        <v>4000</v>
      </c>
      <c r="E32" s="114">
        <f>IF((F32)&gt;0,(F32)," ")</f>
        <v>4000</v>
      </c>
      <c r="F32" s="114">
        <f t="shared" si="0"/>
        <v>4000</v>
      </c>
      <c r="G32" s="261">
        <v>0</v>
      </c>
      <c r="H32" s="151">
        <v>4000</v>
      </c>
      <c r="I32" s="150" t="s">
        <v>57</v>
      </c>
      <c r="J32" s="151"/>
      <c r="K32" s="59"/>
      <c r="L32" s="69"/>
      <c r="M32" s="59"/>
      <c r="N32" s="301"/>
      <c r="O32" s="357"/>
      <c r="P32" s="12"/>
      <c r="Q32" s="12"/>
    </row>
    <row r="33" spans="1:17" s="13" customFormat="1" ht="19.5" customHeight="1">
      <c r="A33" s="136">
        <v>700</v>
      </c>
      <c r="B33" s="132"/>
      <c r="C33" s="133" t="s">
        <v>59</v>
      </c>
      <c r="D33" s="125">
        <f>IF((E33+M33)&gt;0,(E33+M33)," ")</f>
        <v>199174</v>
      </c>
      <c r="E33" s="125">
        <f>IF((F33+I33+J33+K33+L33)&gt;0,(F33+I33+J33+K33+L33)," ")</f>
        <v>199174</v>
      </c>
      <c r="F33" s="125">
        <f>IF((H33+G33)&gt;0,(H33+G33)," ")</f>
        <v>199174</v>
      </c>
      <c r="G33" s="125">
        <f>G34</f>
        <v>49874</v>
      </c>
      <c r="H33" s="143">
        <f>H34</f>
        <v>149300</v>
      </c>
      <c r="I33" s="125"/>
      <c r="J33" s="66"/>
      <c r="K33" s="65"/>
      <c r="L33" s="70"/>
      <c r="M33" s="259">
        <f>M34</f>
        <v>0</v>
      </c>
      <c r="N33" s="258">
        <f>N34</f>
        <v>0</v>
      </c>
      <c r="O33" s="354"/>
      <c r="P33" s="16"/>
      <c r="Q33" s="16"/>
    </row>
    <row r="34" spans="1:17" s="13" customFormat="1" ht="24" customHeight="1" thickBot="1">
      <c r="A34" s="141"/>
      <c r="B34" s="111" t="s">
        <v>60</v>
      </c>
      <c r="C34" s="142" t="s">
        <v>61</v>
      </c>
      <c r="D34" s="154">
        <f>IF((E34+M34)&gt;0,(E34+M34)," ")</f>
        <v>199174</v>
      </c>
      <c r="E34" s="154">
        <f>F34</f>
        <v>199174</v>
      </c>
      <c r="F34" s="154">
        <f>H34+G34</f>
        <v>199174</v>
      </c>
      <c r="G34" s="154">
        <v>49874</v>
      </c>
      <c r="H34" s="113">
        <v>149300</v>
      </c>
      <c r="I34" s="152" t="s">
        <v>57</v>
      </c>
      <c r="J34" s="72"/>
      <c r="K34" s="71"/>
      <c r="L34" s="72"/>
      <c r="M34" s="153">
        <f>N34</f>
        <v>0</v>
      </c>
      <c r="N34" s="291">
        <v>0</v>
      </c>
      <c r="O34" s="355"/>
      <c r="P34" s="12"/>
      <c r="Q34" s="12"/>
    </row>
    <row r="35" spans="1:17" s="13" customFormat="1" ht="22.5" customHeight="1">
      <c r="A35" s="136">
        <v>710</v>
      </c>
      <c r="B35" s="132"/>
      <c r="C35" s="133" t="s">
        <v>62</v>
      </c>
      <c r="D35" s="125">
        <f>IF((E35+M35)&gt;0,(E35+M35)," ")</f>
        <v>789900</v>
      </c>
      <c r="E35" s="125">
        <f>IF((F35+I35+K35+L35+J35)&gt;0,(F35+I35+K35+L35+J35)," ")</f>
        <v>759900</v>
      </c>
      <c r="F35" s="125">
        <f t="shared" si="0"/>
        <v>759075</v>
      </c>
      <c r="G35" s="125">
        <f>G37</f>
        <v>333162</v>
      </c>
      <c r="H35" s="125">
        <f>H37+H36</f>
        <v>425913</v>
      </c>
      <c r="I35" s="125"/>
      <c r="J35" s="125">
        <f>SUM(J36:J37)</f>
        <v>825</v>
      </c>
      <c r="K35" s="65"/>
      <c r="L35" s="70"/>
      <c r="M35" s="125">
        <f>N35</f>
        <v>30000</v>
      </c>
      <c r="N35" s="127">
        <f>N36</f>
        <v>30000</v>
      </c>
      <c r="O35" s="315"/>
      <c r="P35" s="17"/>
      <c r="Q35" s="17"/>
    </row>
    <row r="36" spans="1:17" s="13" customFormat="1" ht="19.5" customHeight="1">
      <c r="A36" s="155"/>
      <c r="B36" s="156" t="s">
        <v>63</v>
      </c>
      <c r="C36" s="157" t="s">
        <v>179</v>
      </c>
      <c r="D36" s="164">
        <f>E36+M36</f>
        <v>380900</v>
      </c>
      <c r="E36" s="164">
        <f>F36</f>
        <v>350900</v>
      </c>
      <c r="F36" s="164">
        <f>H36</f>
        <v>350900</v>
      </c>
      <c r="G36" s="166"/>
      <c r="H36" s="167">
        <v>350900</v>
      </c>
      <c r="I36" s="166"/>
      <c r="J36" s="168"/>
      <c r="K36" s="73"/>
      <c r="L36" s="74"/>
      <c r="M36" s="164">
        <f>N36</f>
        <v>30000</v>
      </c>
      <c r="N36" s="302">
        <v>30000</v>
      </c>
      <c r="O36" s="353"/>
      <c r="P36" s="17"/>
      <c r="Q36" s="17"/>
    </row>
    <row r="37" spans="1:17" s="20" customFormat="1" ht="20.25" customHeight="1" thickBot="1">
      <c r="A37" s="161"/>
      <c r="B37" s="162" t="s">
        <v>64</v>
      </c>
      <c r="C37" s="163" t="s">
        <v>65</v>
      </c>
      <c r="D37" s="152">
        <f t="shared" ref="D37:D43" si="1">IF((E37+M37)&gt;0,(E37+M37)," ")</f>
        <v>409000</v>
      </c>
      <c r="E37" s="152">
        <f>F37+J37</f>
        <v>409000</v>
      </c>
      <c r="F37" s="152">
        <f>IF((G37+H37)&gt;0,(G37+H37)," ")</f>
        <v>408175</v>
      </c>
      <c r="G37" s="169">
        <v>333162</v>
      </c>
      <c r="H37" s="170">
        <v>75013</v>
      </c>
      <c r="I37" s="169"/>
      <c r="J37" s="170">
        <v>825</v>
      </c>
      <c r="K37" s="71"/>
      <c r="L37" s="72"/>
      <c r="M37" s="71"/>
      <c r="N37" s="91"/>
      <c r="O37" s="318"/>
      <c r="P37" s="19"/>
      <c r="Q37" s="19"/>
    </row>
    <row r="38" spans="1:17" s="13" customFormat="1" ht="22.5" customHeight="1">
      <c r="A38" s="136">
        <v>750</v>
      </c>
      <c r="B38" s="132"/>
      <c r="C38" s="133" t="s">
        <v>66</v>
      </c>
      <c r="D38" s="125">
        <f>IF((E38+M38)&gt;0,(E38+M38)," ")</f>
        <v>7373785</v>
      </c>
      <c r="E38" s="125">
        <f>IF((F38+J38+K38+L38+I38)&gt;0,(F38+J38+K38+L38+I38)," ")</f>
        <v>7349785</v>
      </c>
      <c r="F38" s="125">
        <f>IF((G38+H38)&gt;0,(G38+H38)," ")</f>
        <v>7062807</v>
      </c>
      <c r="G38" s="125">
        <f>G39+G40+G41+G42+G43</f>
        <v>5482455</v>
      </c>
      <c r="H38" s="125">
        <f>H39+H40+H41+H42+H43</f>
        <v>1580352</v>
      </c>
      <c r="I38" s="125">
        <f>SUM(I39:I44)</f>
        <v>4000</v>
      </c>
      <c r="J38" s="125">
        <f>J39+J40+J41+J42+J43</f>
        <v>282978</v>
      </c>
      <c r="K38" s="259">
        <f>SUM(K39:K43)</f>
        <v>0</v>
      </c>
      <c r="L38" s="181"/>
      <c r="M38" s="125">
        <f>M39+M40+M41+M42+M43</f>
        <v>24000</v>
      </c>
      <c r="N38" s="127">
        <f>N39+N40+N41+N42+N43</f>
        <v>24000</v>
      </c>
      <c r="O38" s="315"/>
      <c r="P38" s="17"/>
      <c r="Q38" s="17"/>
    </row>
    <row r="39" spans="1:17" s="20" customFormat="1" ht="19.5" customHeight="1">
      <c r="A39" s="171"/>
      <c r="B39" s="226" t="s">
        <v>67</v>
      </c>
      <c r="C39" s="390" t="s">
        <v>68</v>
      </c>
      <c r="D39" s="176">
        <f t="shared" si="1"/>
        <v>123125</v>
      </c>
      <c r="E39" s="238">
        <f>IF((F39+I39+J39+K39+L39)&gt;0,(F39+I39+J39+K39+L39)," ")</f>
        <v>123125</v>
      </c>
      <c r="F39" s="176">
        <f t="shared" si="0"/>
        <v>123125</v>
      </c>
      <c r="G39" s="237">
        <v>123125</v>
      </c>
      <c r="H39" s="177"/>
      <c r="I39" s="237"/>
      <c r="J39" s="177"/>
      <c r="K39" s="238"/>
      <c r="L39" s="182"/>
      <c r="M39" s="180"/>
      <c r="N39" s="182"/>
      <c r="O39" s="392"/>
      <c r="P39" s="19"/>
      <c r="Q39" s="19"/>
    </row>
    <row r="40" spans="1:17" s="20" customFormat="1" ht="19.5" customHeight="1">
      <c r="A40" s="171"/>
      <c r="B40" s="227" t="s">
        <v>69</v>
      </c>
      <c r="C40" s="389" t="s">
        <v>70</v>
      </c>
      <c r="D40" s="165">
        <f t="shared" si="1"/>
        <v>274478</v>
      </c>
      <c r="E40" s="175">
        <f>IF((F40+I40+J40+K40+L40)&gt;0,(F40+I40+J40+K40+L40)," ")</f>
        <v>274478</v>
      </c>
      <c r="F40" s="165">
        <f t="shared" si="0"/>
        <v>2000</v>
      </c>
      <c r="G40" s="178"/>
      <c r="H40" s="179">
        <v>2000</v>
      </c>
      <c r="I40" s="178"/>
      <c r="J40" s="179">
        <v>272478</v>
      </c>
      <c r="K40" s="175"/>
      <c r="L40" s="183"/>
      <c r="M40" s="180"/>
      <c r="N40" s="183"/>
      <c r="O40" s="393"/>
      <c r="P40" s="19"/>
      <c r="Q40" s="19"/>
    </row>
    <row r="41" spans="1:17" s="20" customFormat="1" ht="18.75" customHeight="1">
      <c r="A41" s="171"/>
      <c r="B41" s="227" t="s">
        <v>71</v>
      </c>
      <c r="C41" s="389" t="s">
        <v>72</v>
      </c>
      <c r="D41" s="165">
        <f t="shared" si="1"/>
        <v>6800182</v>
      </c>
      <c r="E41" s="175">
        <f>IF((F41+I41+J41+K41+L41)&gt;0,(F41+I41+J41+K41+L41)," ")</f>
        <v>6776182</v>
      </c>
      <c r="F41" s="165">
        <f t="shared" si="0"/>
        <v>6765682</v>
      </c>
      <c r="G41" s="178">
        <v>5334880</v>
      </c>
      <c r="H41" s="179">
        <v>1430802</v>
      </c>
      <c r="I41" s="178"/>
      <c r="J41" s="179">
        <v>10500</v>
      </c>
      <c r="K41" s="175"/>
      <c r="L41" s="83"/>
      <c r="M41" s="175">
        <f>N41</f>
        <v>24000</v>
      </c>
      <c r="N41" s="165">
        <v>24000</v>
      </c>
      <c r="O41" s="394"/>
      <c r="P41" s="21"/>
      <c r="Q41" s="21"/>
    </row>
    <row r="42" spans="1:17" s="20" customFormat="1" ht="19.5" customHeight="1">
      <c r="A42" s="171"/>
      <c r="B42" s="227" t="s">
        <v>73</v>
      </c>
      <c r="C42" s="389" t="s">
        <v>74</v>
      </c>
      <c r="D42" s="165">
        <f t="shared" si="1"/>
        <v>22000</v>
      </c>
      <c r="E42" s="175">
        <f>IF((F42+I42+J42+K42+L42)&gt;0,(F42+I42+J42+K42+L42)," ")</f>
        <v>22000</v>
      </c>
      <c r="F42" s="165">
        <f t="shared" si="0"/>
        <v>22000</v>
      </c>
      <c r="G42" s="178">
        <v>18450</v>
      </c>
      <c r="H42" s="179">
        <v>3550</v>
      </c>
      <c r="I42" s="178"/>
      <c r="J42" s="179"/>
      <c r="K42" s="175"/>
      <c r="L42" s="83"/>
      <c r="M42" s="180"/>
      <c r="N42" s="183"/>
      <c r="O42" s="393"/>
      <c r="P42" s="19"/>
      <c r="Q42" s="19"/>
    </row>
    <row r="43" spans="1:17" s="20" customFormat="1" ht="18" customHeight="1">
      <c r="A43" s="171"/>
      <c r="B43" s="227" t="s">
        <v>75</v>
      </c>
      <c r="C43" s="389" t="s">
        <v>76</v>
      </c>
      <c r="D43" s="165">
        <f t="shared" si="1"/>
        <v>150000</v>
      </c>
      <c r="E43" s="175">
        <f>IF((F43+I43+J43+K43+L43)&gt;0,(F43+I43+J43+K43+L43)," ")</f>
        <v>150000</v>
      </c>
      <c r="F43" s="165">
        <f t="shared" si="0"/>
        <v>150000</v>
      </c>
      <c r="G43" s="178">
        <v>6000</v>
      </c>
      <c r="H43" s="179">
        <v>144000</v>
      </c>
      <c r="I43" s="178"/>
      <c r="J43" s="179"/>
      <c r="K43" s="78"/>
      <c r="L43" s="83"/>
      <c r="M43" s="180"/>
      <c r="N43" s="183"/>
      <c r="O43" s="393"/>
      <c r="P43" s="19"/>
      <c r="Q43" s="19"/>
    </row>
    <row r="44" spans="1:17" s="20" customFormat="1" ht="18" customHeight="1" thickBot="1">
      <c r="A44" s="329"/>
      <c r="B44" s="230" t="s">
        <v>199</v>
      </c>
      <c r="C44" s="397" t="s">
        <v>46</v>
      </c>
      <c r="D44" s="152">
        <f>E44</f>
        <v>4000</v>
      </c>
      <c r="E44" s="231">
        <f>I44</f>
        <v>4000</v>
      </c>
      <c r="F44" s="152"/>
      <c r="G44" s="170"/>
      <c r="H44" s="169"/>
      <c r="I44" s="170">
        <v>4000</v>
      </c>
      <c r="J44" s="169"/>
      <c r="K44" s="72"/>
      <c r="L44" s="88"/>
      <c r="M44" s="352"/>
      <c r="N44" s="398"/>
      <c r="O44" s="399"/>
      <c r="P44" s="19"/>
      <c r="Q44" s="19"/>
    </row>
    <row r="45" spans="1:17" s="13" customFormat="1" ht="18.75" customHeight="1">
      <c r="A45" s="186">
        <v>754</v>
      </c>
      <c r="B45" s="132"/>
      <c r="C45" s="391" t="s">
        <v>77</v>
      </c>
      <c r="D45" s="125">
        <f>IF((E45+M45)&gt;0,(E45+M45)," ")</f>
        <v>3439000</v>
      </c>
      <c r="E45" s="143">
        <f>IF((F45+J45+K45+L45)&gt;0,(F45+J45+K45+L45)," ")</f>
        <v>3439000</v>
      </c>
      <c r="F45" s="125">
        <f t="shared" si="0"/>
        <v>3278067</v>
      </c>
      <c r="G45" s="143">
        <f>G46</f>
        <v>2996270</v>
      </c>
      <c r="H45" s="125">
        <f>SUM(H46:H46)</f>
        <v>281797</v>
      </c>
      <c r="I45" s="143" t="s">
        <v>57</v>
      </c>
      <c r="J45" s="125">
        <f>J46</f>
        <v>160933</v>
      </c>
      <c r="K45" s="143"/>
      <c r="L45" s="84"/>
      <c r="M45" s="260">
        <f>M46</f>
        <v>0</v>
      </c>
      <c r="N45" s="396">
        <f>N46</f>
        <v>0</v>
      </c>
      <c r="O45" s="395"/>
      <c r="P45" s="17"/>
      <c r="Q45" s="17"/>
    </row>
    <row r="46" spans="1:17" s="20" customFormat="1" ht="24.75" customHeight="1" thickBot="1">
      <c r="A46" s="188"/>
      <c r="B46" s="189" t="s">
        <v>78</v>
      </c>
      <c r="C46" s="190" t="s">
        <v>79</v>
      </c>
      <c r="D46" s="191">
        <f>IF((E46+M46)&gt;0,(E46+M46)," ")</f>
        <v>3439000</v>
      </c>
      <c r="E46" s="191">
        <f>IF((F46+I46+J46+K46+L46)&gt;0,(F46+I46+J46+K46+L46)," ")</f>
        <v>3439000</v>
      </c>
      <c r="F46" s="191">
        <f t="shared" si="0"/>
        <v>3278067</v>
      </c>
      <c r="G46" s="192">
        <v>2996270</v>
      </c>
      <c r="H46" s="192">
        <v>281797</v>
      </c>
      <c r="I46" s="193"/>
      <c r="J46" s="192">
        <v>160933</v>
      </c>
      <c r="K46" s="194"/>
      <c r="L46" s="86"/>
      <c r="M46" s="196">
        <f>N46</f>
        <v>0</v>
      </c>
      <c r="N46" s="299">
        <v>0</v>
      </c>
      <c r="O46" s="318"/>
      <c r="P46" s="19"/>
      <c r="Q46" s="19"/>
    </row>
    <row r="47" spans="1:17" s="20" customFormat="1" ht="24.75" customHeight="1">
      <c r="A47" s="263">
        <v>755</v>
      </c>
      <c r="B47" s="264"/>
      <c r="C47" s="265" t="s">
        <v>185</v>
      </c>
      <c r="D47" s="266">
        <f t="shared" ref="D47:I47" si="2">D48</f>
        <v>185400</v>
      </c>
      <c r="E47" s="266">
        <f t="shared" si="2"/>
        <v>185400</v>
      </c>
      <c r="F47" s="267">
        <f t="shared" si="2"/>
        <v>125454</v>
      </c>
      <c r="G47" s="401">
        <f t="shared" si="2"/>
        <v>0</v>
      </c>
      <c r="H47" s="269">
        <f t="shared" si="2"/>
        <v>125454</v>
      </c>
      <c r="I47" s="268">
        <f t="shared" si="2"/>
        <v>59946</v>
      </c>
      <c r="J47" s="270"/>
      <c r="K47" s="266"/>
      <c r="L47" s="271"/>
      <c r="M47" s="272"/>
      <c r="N47" s="293"/>
      <c r="O47" s="343"/>
      <c r="P47" s="19"/>
      <c r="Q47" s="19"/>
    </row>
    <row r="48" spans="1:17" s="20" customFormat="1" ht="24.75" customHeight="1" thickBot="1">
      <c r="A48" s="229"/>
      <c r="B48" s="277" t="s">
        <v>186</v>
      </c>
      <c r="C48" s="142" t="s">
        <v>187</v>
      </c>
      <c r="D48" s="154">
        <f>E48</f>
        <v>185400</v>
      </c>
      <c r="E48" s="154">
        <f>F48+I48</f>
        <v>185400</v>
      </c>
      <c r="F48" s="113">
        <f>G48+H48</f>
        <v>125454</v>
      </c>
      <c r="G48" s="400">
        <v>0</v>
      </c>
      <c r="H48" s="275">
        <v>125454</v>
      </c>
      <c r="I48" s="274">
        <v>59946</v>
      </c>
      <c r="J48" s="276"/>
      <c r="K48" s="152"/>
      <c r="L48" s="88"/>
      <c r="M48" s="273"/>
      <c r="N48" s="294"/>
      <c r="O48" s="342"/>
      <c r="P48" s="19"/>
      <c r="Q48" s="19"/>
    </row>
    <row r="49" spans="1:17" s="15" customFormat="1" ht="14.4" thickBot="1">
      <c r="A49" s="344" t="s">
        <v>80</v>
      </c>
      <c r="B49" s="345" t="s">
        <v>37</v>
      </c>
      <c r="C49" s="346" t="s">
        <v>38</v>
      </c>
      <c r="D49" s="347" t="s">
        <v>39</v>
      </c>
      <c r="E49" s="348" t="s">
        <v>40</v>
      </c>
      <c r="F49" s="349" t="s">
        <v>41</v>
      </c>
      <c r="G49" s="348" t="s">
        <v>42</v>
      </c>
      <c r="H49" s="350" t="s">
        <v>43</v>
      </c>
      <c r="I49" s="348" t="s">
        <v>44</v>
      </c>
      <c r="J49" s="349" t="s">
        <v>45</v>
      </c>
      <c r="K49" s="348">
        <v>11</v>
      </c>
      <c r="L49" s="348">
        <v>13</v>
      </c>
      <c r="M49" s="349">
        <v>14</v>
      </c>
      <c r="N49" s="350">
        <v>15</v>
      </c>
      <c r="O49" s="351">
        <v>16</v>
      </c>
    </row>
    <row r="50" spans="1:17" s="13" customFormat="1" ht="23.25" customHeight="1" thickBot="1">
      <c r="A50" s="334">
        <v>757</v>
      </c>
      <c r="B50" s="335"/>
      <c r="C50" s="336" t="s">
        <v>81</v>
      </c>
      <c r="D50" s="337">
        <f>IF((E50+M50)&gt;0,(E50+M50)," ")</f>
        <v>450000</v>
      </c>
      <c r="E50" s="337">
        <f>IF((F50+I50+J50+K50+L50)&gt;0,(F50+I50+J50+K50+L50)," ")</f>
        <v>450000</v>
      </c>
      <c r="F50" s="338"/>
      <c r="G50" s="337"/>
      <c r="H50" s="338"/>
      <c r="I50" s="337"/>
      <c r="J50" s="338"/>
      <c r="K50" s="339"/>
      <c r="L50" s="337">
        <f>L51</f>
        <v>450000</v>
      </c>
      <c r="M50" s="340"/>
      <c r="N50" s="341"/>
      <c r="O50" s="387"/>
      <c r="P50" s="17"/>
      <c r="Q50" s="17"/>
    </row>
    <row r="51" spans="1:17" s="20" customFormat="1" ht="31.8" thickBot="1">
      <c r="A51" s="385"/>
      <c r="B51" s="230" t="s">
        <v>82</v>
      </c>
      <c r="C51" s="386" t="s">
        <v>83</v>
      </c>
      <c r="D51" s="154">
        <f>IF((E51+M51)&gt;0,(E51+M51)," ")</f>
        <v>450000</v>
      </c>
      <c r="E51" s="113">
        <f>IF((F51+I51+J51+K51+L51)&gt;0,(F51+I51+J51+K51+L51)," ")</f>
        <v>450000</v>
      </c>
      <c r="F51" s="152"/>
      <c r="G51" s="170"/>
      <c r="H51" s="169"/>
      <c r="I51" s="170"/>
      <c r="J51" s="169"/>
      <c r="K51" s="321"/>
      <c r="L51" s="154">
        <v>450000</v>
      </c>
      <c r="M51" s="88"/>
      <c r="N51" s="305"/>
      <c r="O51" s="318"/>
      <c r="P51" s="19"/>
      <c r="Q51" s="19"/>
    </row>
    <row r="52" spans="1:17" s="13" customFormat="1" ht="23.25" customHeight="1">
      <c r="A52" s="332">
        <v>758</v>
      </c>
      <c r="B52" s="324"/>
      <c r="C52" s="333" t="s">
        <v>84</v>
      </c>
      <c r="D52" s="234">
        <f>IF((E52+M52)&gt;0,(E52+M52)," ")</f>
        <v>2283862.41</v>
      </c>
      <c r="E52" s="232">
        <f>IF((F52+I52+J52+K52+L52)&gt;0,(F52+I52+J52+K52+L52)," ")</f>
        <v>635349.41</v>
      </c>
      <c r="F52" s="234">
        <f>IF((G52+H52)&gt;0,(G52+H52)," ")</f>
        <v>635349.41</v>
      </c>
      <c r="G52" s="232"/>
      <c r="H52" s="234">
        <f>H53</f>
        <v>635349.41</v>
      </c>
      <c r="I52" s="66"/>
      <c r="J52" s="65"/>
      <c r="K52" s="290"/>
      <c r="L52" s="65"/>
      <c r="M52" s="223">
        <f>SUM(M53:M55)</f>
        <v>1648513</v>
      </c>
      <c r="N52" s="306">
        <f>SUM(N53:N55)</f>
        <v>1648513</v>
      </c>
      <c r="O52" s="315"/>
      <c r="P52" s="17"/>
      <c r="Q52" s="17"/>
    </row>
    <row r="53" spans="1:17" s="20" customFormat="1" ht="18" customHeight="1">
      <c r="A53" s="197"/>
      <c r="B53" s="198" t="s">
        <v>85</v>
      </c>
      <c r="C53" s="199" t="s">
        <v>86</v>
      </c>
      <c r="D53" s="208">
        <f>IF((E53+M53)&gt;0,(E53+M53)," ")</f>
        <v>2283862.41</v>
      </c>
      <c r="E53" s="209">
        <f>IF((F53+I53+J53+K53+L53)&gt;0,(F53+I53+J53+K53+L53)," ")</f>
        <v>635349.41</v>
      </c>
      <c r="F53" s="208">
        <f>IF((G53+H53)&gt;0,(G53+H53)," ")</f>
        <v>635349.41</v>
      </c>
      <c r="G53" s="210"/>
      <c r="H53" s="211">
        <f>SUM(H54:H55)</f>
        <v>635349.41</v>
      </c>
      <c r="I53" s="177"/>
      <c r="J53" s="87"/>
      <c r="K53" s="80"/>
      <c r="L53" s="80"/>
      <c r="M53" s="206">
        <f>N53</f>
        <v>1648513</v>
      </c>
      <c r="N53" s="295">
        <f>N56</f>
        <v>1648513</v>
      </c>
      <c r="O53" s="316"/>
      <c r="P53" s="19"/>
      <c r="Q53" s="19"/>
    </row>
    <row r="54" spans="1:17" s="20" customFormat="1" ht="17.25" customHeight="1">
      <c r="A54" s="200"/>
      <c r="B54" s="201"/>
      <c r="C54" s="202" t="s">
        <v>87</v>
      </c>
      <c r="D54" s="212">
        <f>E54</f>
        <v>66836.41</v>
      </c>
      <c r="E54" s="213">
        <f>F54</f>
        <v>66836.41</v>
      </c>
      <c r="F54" s="212">
        <f>H54</f>
        <v>66836.41</v>
      </c>
      <c r="G54" s="214"/>
      <c r="H54" s="256">
        <v>66836.41</v>
      </c>
      <c r="I54" s="179"/>
      <c r="J54" s="77"/>
      <c r="K54" s="75"/>
      <c r="L54" s="75"/>
      <c r="M54" s="180"/>
      <c r="N54" s="296"/>
      <c r="O54" s="326"/>
      <c r="P54" s="19"/>
      <c r="Q54" s="19"/>
    </row>
    <row r="55" spans="1:17" s="20" customFormat="1" ht="18.75" customHeight="1">
      <c r="A55" s="200"/>
      <c r="B55" s="201"/>
      <c r="C55" s="202" t="s">
        <v>88</v>
      </c>
      <c r="D55" s="215">
        <f>E55</f>
        <v>568513</v>
      </c>
      <c r="E55" s="216">
        <f>F55</f>
        <v>568513</v>
      </c>
      <c r="F55" s="215">
        <f>H55</f>
        <v>568513</v>
      </c>
      <c r="G55" s="217"/>
      <c r="H55" s="402">
        <v>568513</v>
      </c>
      <c r="I55" s="179"/>
      <c r="J55" s="77"/>
      <c r="K55" s="75"/>
      <c r="L55" s="75"/>
      <c r="M55" s="180"/>
      <c r="N55" s="296"/>
      <c r="O55" s="326"/>
      <c r="P55" s="19"/>
      <c r="Q55" s="19"/>
    </row>
    <row r="56" spans="1:17" s="20" customFormat="1" ht="18.75" customHeight="1" thickBot="1">
      <c r="A56" s="203"/>
      <c r="B56" s="204"/>
      <c r="C56" s="205" t="s">
        <v>89</v>
      </c>
      <c r="D56" s="218">
        <f>N56</f>
        <v>1648513</v>
      </c>
      <c r="E56" s="219"/>
      <c r="F56" s="218"/>
      <c r="G56" s="220"/>
      <c r="H56" s="221"/>
      <c r="I56" s="169"/>
      <c r="J56" s="79"/>
      <c r="K56" s="71"/>
      <c r="L56" s="71"/>
      <c r="M56" s="207">
        <f>N56</f>
        <v>1648513</v>
      </c>
      <c r="N56" s="297">
        <v>1648513</v>
      </c>
      <c r="O56" s="318"/>
      <c r="P56" s="19"/>
      <c r="Q56" s="19"/>
    </row>
    <row r="57" spans="1:17" s="13" customFormat="1" ht="23.25" customHeight="1">
      <c r="A57" s="136">
        <v>801</v>
      </c>
      <c r="B57" s="138"/>
      <c r="C57" s="133" t="s">
        <v>90</v>
      </c>
      <c r="D57" s="143">
        <f>IF((E57+M57)&gt;0,(E57+M57)," ")</f>
        <v>22720629</v>
      </c>
      <c r="E57" s="125">
        <f>IF((F57+I57+J57+L57+K57)&gt;0,(F57+I57+J57+L57+K57)," ")</f>
        <v>22720629</v>
      </c>
      <c r="F57" s="143">
        <f t="shared" ref="F57:F80" si="3">IF((G57+H57)&gt;0,(G57+H57)," ")</f>
        <v>21932463</v>
      </c>
      <c r="G57" s="125">
        <f>SUM(G58:G69)</f>
        <v>18589151</v>
      </c>
      <c r="H57" s="143">
        <f t="shared" ref="H57:N57" si="4">SUM(H58:H69)</f>
        <v>3343312</v>
      </c>
      <c r="I57" s="125">
        <f t="shared" si="4"/>
        <v>545699</v>
      </c>
      <c r="J57" s="143">
        <f t="shared" si="4"/>
        <v>242467</v>
      </c>
      <c r="K57" s="259">
        <f>SUM(K58:K69)</f>
        <v>0</v>
      </c>
      <c r="L57" s="259"/>
      <c r="M57" s="260">
        <f t="shared" si="4"/>
        <v>0</v>
      </c>
      <c r="N57" s="292">
        <f t="shared" si="4"/>
        <v>0</v>
      </c>
      <c r="O57" s="315"/>
      <c r="P57" s="17"/>
      <c r="Q57" s="17"/>
    </row>
    <row r="58" spans="1:17" s="20" customFormat="1" ht="18.75" customHeight="1">
      <c r="A58" s="158"/>
      <c r="B58" s="159" t="s">
        <v>91</v>
      </c>
      <c r="C58" s="160" t="s">
        <v>92</v>
      </c>
      <c r="D58" s="165">
        <f>IF((E58)&gt;0,(E58)," ")</f>
        <v>1021976</v>
      </c>
      <c r="E58" s="165">
        <f>IF((F58+I58+J58+K58+L58)&gt;0,(F58+I58+J58+K58+L58)," ")</f>
        <v>1021976</v>
      </c>
      <c r="F58" s="165">
        <f t="shared" si="3"/>
        <v>1017959</v>
      </c>
      <c r="G58" s="179">
        <v>729839</v>
      </c>
      <c r="H58" s="178">
        <v>288120</v>
      </c>
      <c r="I58" s="179"/>
      <c r="J58" s="178">
        <v>4017</v>
      </c>
      <c r="K58" s="165"/>
      <c r="L58" s="78"/>
      <c r="M58" s="183" t="s">
        <v>57</v>
      </c>
      <c r="N58" s="296" t="s">
        <v>57</v>
      </c>
      <c r="O58" s="316"/>
      <c r="P58" s="19"/>
      <c r="Q58" s="19"/>
    </row>
    <row r="59" spans="1:17" s="20" customFormat="1" ht="18" customHeight="1">
      <c r="A59" s="158"/>
      <c r="B59" s="159" t="s">
        <v>93</v>
      </c>
      <c r="C59" s="160" t="s">
        <v>94</v>
      </c>
      <c r="D59" s="165">
        <f t="shared" ref="D59:D69" si="5">IF((E59+M59)&gt;0,(E59+M59)," ")</f>
        <v>2610206</v>
      </c>
      <c r="E59" s="165">
        <f>IF((F59+I59+J59+K59+L59)&gt;0,(F59+I59+J59+K59+L59)," ")</f>
        <v>2610206</v>
      </c>
      <c r="F59" s="165">
        <f t="shared" si="3"/>
        <v>2524332</v>
      </c>
      <c r="G59" s="179">
        <v>2323230</v>
      </c>
      <c r="H59" s="178">
        <v>201102</v>
      </c>
      <c r="I59" s="179"/>
      <c r="J59" s="178">
        <v>85874</v>
      </c>
      <c r="K59" s="75"/>
      <c r="L59" s="78"/>
      <c r="M59" s="183"/>
      <c r="N59" s="296"/>
      <c r="O59" s="326"/>
      <c r="P59" s="19"/>
      <c r="Q59" s="19"/>
    </row>
    <row r="60" spans="1:17" s="20" customFormat="1" ht="18" customHeight="1">
      <c r="A60" s="158"/>
      <c r="B60" s="159" t="s">
        <v>95</v>
      </c>
      <c r="C60" s="160" t="s">
        <v>96</v>
      </c>
      <c r="D60" s="165">
        <f t="shared" si="5"/>
        <v>5348004</v>
      </c>
      <c r="E60" s="165">
        <f>IF((F60+I60+J60+L60)&gt;0,(F60+I60+J60+L60)," ")</f>
        <v>5348004</v>
      </c>
      <c r="F60" s="165">
        <f t="shared" si="3"/>
        <v>5330598</v>
      </c>
      <c r="G60" s="179">
        <v>4612891</v>
      </c>
      <c r="H60" s="178">
        <v>717707</v>
      </c>
      <c r="I60" s="179"/>
      <c r="J60" s="178">
        <v>17406</v>
      </c>
      <c r="K60" s="165" t="s">
        <v>57</v>
      </c>
      <c r="L60" s="78"/>
      <c r="M60" s="257">
        <f>N60</f>
        <v>0</v>
      </c>
      <c r="N60" s="303">
        <v>0</v>
      </c>
      <c r="O60" s="327"/>
      <c r="P60" s="21"/>
      <c r="Q60" s="21"/>
    </row>
    <row r="61" spans="1:17" s="20" customFormat="1" ht="19.5" customHeight="1">
      <c r="A61" s="158"/>
      <c r="B61" s="159" t="s">
        <v>97</v>
      </c>
      <c r="C61" s="160" t="s">
        <v>98</v>
      </c>
      <c r="D61" s="165">
        <f t="shared" si="5"/>
        <v>11780254</v>
      </c>
      <c r="E61" s="165">
        <f t="shared" ref="E61:E66" si="6">IF((F61+I61+J61+K61+L61)&gt;0,(F61+I61+J61+K61+L61)," ")</f>
        <v>11780254</v>
      </c>
      <c r="F61" s="165">
        <f t="shared" si="3"/>
        <v>11110553</v>
      </c>
      <c r="G61" s="179">
        <v>9447462</v>
      </c>
      <c r="H61" s="178">
        <v>1663091</v>
      </c>
      <c r="I61" s="179">
        <v>535699</v>
      </c>
      <c r="J61" s="178">
        <v>134002</v>
      </c>
      <c r="K61" s="75"/>
      <c r="L61" s="78"/>
      <c r="M61" s="257">
        <f>N61</f>
        <v>0</v>
      </c>
      <c r="N61" s="303">
        <v>0</v>
      </c>
      <c r="O61" s="326"/>
      <c r="P61" s="19"/>
      <c r="Q61" s="19"/>
    </row>
    <row r="62" spans="1:17" s="20" customFormat="1" ht="18" customHeight="1">
      <c r="A62" s="158"/>
      <c r="B62" s="159" t="s">
        <v>99</v>
      </c>
      <c r="C62" s="160" t="s">
        <v>100</v>
      </c>
      <c r="D62" s="165">
        <f t="shared" si="5"/>
        <v>373480</v>
      </c>
      <c r="E62" s="165">
        <f t="shared" si="6"/>
        <v>373480</v>
      </c>
      <c r="F62" s="165">
        <f t="shared" si="3"/>
        <v>372977</v>
      </c>
      <c r="G62" s="179">
        <v>358419</v>
      </c>
      <c r="H62" s="178">
        <v>14558</v>
      </c>
      <c r="I62" s="179"/>
      <c r="J62" s="178">
        <v>503</v>
      </c>
      <c r="K62" s="165"/>
      <c r="L62" s="78"/>
      <c r="M62" s="183"/>
      <c r="N62" s="296"/>
      <c r="O62" s="327"/>
      <c r="P62" s="21"/>
      <c r="Q62" s="21"/>
    </row>
    <row r="63" spans="1:17" s="20" customFormat="1" ht="31.2">
      <c r="A63" s="158"/>
      <c r="B63" s="159" t="s">
        <v>101</v>
      </c>
      <c r="C63" s="160" t="s">
        <v>102</v>
      </c>
      <c r="D63" s="119">
        <f t="shared" si="5"/>
        <v>515382</v>
      </c>
      <c r="E63" s="119">
        <f t="shared" si="6"/>
        <v>515382</v>
      </c>
      <c r="F63" s="119">
        <f t="shared" si="3"/>
        <v>504717</v>
      </c>
      <c r="G63" s="119">
        <v>479637</v>
      </c>
      <c r="H63" s="128">
        <v>25080</v>
      </c>
      <c r="I63" s="119">
        <v>10000</v>
      </c>
      <c r="J63" s="128">
        <v>665</v>
      </c>
      <c r="K63" s="75"/>
      <c r="L63" s="78"/>
      <c r="M63" s="183"/>
      <c r="N63" s="296"/>
      <c r="O63" s="326"/>
      <c r="P63" s="19"/>
      <c r="Q63" s="19"/>
    </row>
    <row r="64" spans="1:17" s="20" customFormat="1" ht="18" customHeight="1">
      <c r="A64" s="158"/>
      <c r="B64" s="159" t="s">
        <v>103</v>
      </c>
      <c r="C64" s="160" t="s">
        <v>104</v>
      </c>
      <c r="D64" s="165">
        <f t="shared" si="5"/>
        <v>416698</v>
      </c>
      <c r="E64" s="165">
        <f t="shared" si="6"/>
        <v>416698</v>
      </c>
      <c r="F64" s="165">
        <f t="shared" si="3"/>
        <v>416698</v>
      </c>
      <c r="G64" s="179">
        <v>416698</v>
      </c>
      <c r="H64" s="178"/>
      <c r="I64" s="179"/>
      <c r="J64" s="77"/>
      <c r="K64" s="75"/>
      <c r="L64" s="78"/>
      <c r="M64" s="83"/>
      <c r="N64" s="304"/>
      <c r="O64" s="327"/>
      <c r="P64" s="21"/>
      <c r="Q64" s="21"/>
    </row>
    <row r="65" spans="1:17" s="20" customFormat="1" ht="20.25" customHeight="1">
      <c r="A65" s="158"/>
      <c r="B65" s="159" t="s">
        <v>105</v>
      </c>
      <c r="C65" s="160" t="s">
        <v>106</v>
      </c>
      <c r="D65" s="165">
        <f t="shared" si="5"/>
        <v>115925</v>
      </c>
      <c r="E65" s="165">
        <f t="shared" si="6"/>
        <v>115925</v>
      </c>
      <c r="F65" s="165">
        <f>IF((G65+H65)&gt;0,(G65+H65)," ")</f>
        <v>115925</v>
      </c>
      <c r="G65" s="179">
        <v>3000</v>
      </c>
      <c r="H65" s="178">
        <v>112925</v>
      </c>
      <c r="I65" s="179"/>
      <c r="J65" s="77"/>
      <c r="K65" s="75"/>
      <c r="L65" s="78"/>
      <c r="M65" s="83"/>
      <c r="N65" s="304"/>
      <c r="O65" s="326"/>
      <c r="P65" s="19"/>
      <c r="Q65" s="19"/>
    </row>
    <row r="66" spans="1:17" s="20" customFormat="1" ht="18.75" customHeight="1">
      <c r="A66" s="158"/>
      <c r="B66" s="159" t="s">
        <v>107</v>
      </c>
      <c r="C66" s="160" t="s">
        <v>108</v>
      </c>
      <c r="D66" s="165">
        <f t="shared" si="5"/>
        <v>228841</v>
      </c>
      <c r="E66" s="165">
        <f t="shared" si="6"/>
        <v>228841</v>
      </c>
      <c r="F66" s="165">
        <f t="shared" si="3"/>
        <v>228841</v>
      </c>
      <c r="G66" s="179">
        <v>117625</v>
      </c>
      <c r="H66" s="178">
        <v>111216</v>
      </c>
      <c r="I66" s="179"/>
      <c r="J66" s="178"/>
      <c r="K66" s="75"/>
      <c r="L66" s="78"/>
      <c r="M66" s="83"/>
      <c r="N66" s="304"/>
      <c r="O66" s="326"/>
      <c r="P66" s="19"/>
      <c r="Q66" s="19"/>
    </row>
    <row r="67" spans="1:17" s="20" customFormat="1" ht="78.599999999999994" customHeight="1">
      <c r="A67" s="158"/>
      <c r="B67" s="159" t="s">
        <v>180</v>
      </c>
      <c r="C67" s="222" t="s">
        <v>182</v>
      </c>
      <c r="D67" s="119">
        <f t="shared" ref="D67:F68" si="7">E67</f>
        <v>72846</v>
      </c>
      <c r="E67" s="119">
        <f t="shared" si="7"/>
        <v>72846</v>
      </c>
      <c r="F67" s="119">
        <f t="shared" si="7"/>
        <v>72846</v>
      </c>
      <c r="G67" s="119">
        <v>72846</v>
      </c>
      <c r="H67" s="178"/>
      <c r="I67" s="179"/>
      <c r="J67" s="178"/>
      <c r="K67" s="75"/>
      <c r="L67" s="78"/>
      <c r="M67" s="83"/>
      <c r="N67" s="304"/>
      <c r="O67" s="326"/>
      <c r="P67" s="19"/>
      <c r="Q67" s="19"/>
    </row>
    <row r="68" spans="1:17" s="20" customFormat="1" ht="18.75" customHeight="1">
      <c r="A68" s="158"/>
      <c r="B68" s="159" t="s">
        <v>181</v>
      </c>
      <c r="C68" s="160" t="s">
        <v>183</v>
      </c>
      <c r="D68" s="165">
        <f t="shared" si="7"/>
        <v>23004</v>
      </c>
      <c r="E68" s="165">
        <f t="shared" si="7"/>
        <v>23004</v>
      </c>
      <c r="F68" s="165">
        <f t="shared" si="7"/>
        <v>23004</v>
      </c>
      <c r="G68" s="179">
        <v>23004</v>
      </c>
      <c r="H68" s="178"/>
      <c r="I68" s="179"/>
      <c r="J68" s="178"/>
      <c r="K68" s="75"/>
      <c r="L68" s="78"/>
      <c r="M68" s="83"/>
      <c r="N68" s="304"/>
      <c r="O68" s="326"/>
      <c r="P68" s="19"/>
      <c r="Q68" s="19"/>
    </row>
    <row r="69" spans="1:17" s="20" customFormat="1" ht="19.5" customHeight="1" thickBot="1">
      <c r="A69" s="161"/>
      <c r="B69" s="162" t="s">
        <v>109</v>
      </c>
      <c r="C69" s="163" t="s">
        <v>46</v>
      </c>
      <c r="D69" s="152">
        <f t="shared" si="5"/>
        <v>214013</v>
      </c>
      <c r="E69" s="152">
        <f>IF((F69+K69)&gt;0,(F69+K69)," ")</f>
        <v>214013</v>
      </c>
      <c r="F69" s="152">
        <f>IF((G69+H69)&gt;0,(G69+H69)," ")</f>
        <v>214013</v>
      </c>
      <c r="G69" s="169">
        <v>4500</v>
      </c>
      <c r="H69" s="170">
        <v>209513</v>
      </c>
      <c r="I69" s="169" t="s">
        <v>57</v>
      </c>
      <c r="J69" s="79"/>
      <c r="K69" s="153">
        <v>0</v>
      </c>
      <c r="L69" s="72"/>
      <c r="M69" s="88"/>
      <c r="N69" s="305"/>
      <c r="O69" s="322"/>
      <c r="P69" s="21"/>
      <c r="Q69" s="21"/>
    </row>
    <row r="70" spans="1:17" s="13" customFormat="1" ht="22.5" customHeight="1">
      <c r="A70" s="136">
        <v>851</v>
      </c>
      <c r="B70" s="132"/>
      <c r="C70" s="133" t="s">
        <v>110</v>
      </c>
      <c r="D70" s="125">
        <f>IF((E70+M70)&gt;0,(E70+M70)," ")</f>
        <v>2986504</v>
      </c>
      <c r="E70" s="125">
        <f>IF((F70+I70)&gt;0,(F70+I70)," ")</f>
        <v>2136504</v>
      </c>
      <c r="F70" s="125">
        <f t="shared" si="3"/>
        <v>2127099</v>
      </c>
      <c r="G70" s="125">
        <f>SUM(G72:G74)</f>
        <v>2000</v>
      </c>
      <c r="H70" s="125">
        <f>SUM(H72:H74)</f>
        <v>2125099</v>
      </c>
      <c r="I70" s="125">
        <f>SUM(I71:I74)</f>
        <v>9405</v>
      </c>
      <c r="J70" s="65"/>
      <c r="K70" s="65"/>
      <c r="L70" s="70"/>
      <c r="M70" s="223">
        <f>SUM(M71:M74)</f>
        <v>850000</v>
      </c>
      <c r="N70" s="306">
        <f>SUM(N71:N74)</f>
        <v>850000</v>
      </c>
      <c r="O70" s="331">
        <v>50000</v>
      </c>
      <c r="P70" s="17"/>
      <c r="Q70" s="17"/>
    </row>
    <row r="71" spans="1:17" s="13" customFormat="1" ht="19.5" customHeight="1">
      <c r="A71" s="139"/>
      <c r="B71" s="107" t="s">
        <v>173</v>
      </c>
      <c r="C71" s="140" t="s">
        <v>174</v>
      </c>
      <c r="D71" s="144">
        <f>M71</f>
        <v>850000</v>
      </c>
      <c r="E71" s="225"/>
      <c r="F71" s="225"/>
      <c r="G71" s="225"/>
      <c r="H71" s="148"/>
      <c r="I71" s="225"/>
      <c r="J71" s="68"/>
      <c r="K71" s="89"/>
      <c r="L71" s="67"/>
      <c r="M71" s="224">
        <f>N71</f>
        <v>850000</v>
      </c>
      <c r="N71" s="307">
        <v>850000</v>
      </c>
      <c r="O71" s="388">
        <v>50000</v>
      </c>
      <c r="P71" s="17"/>
      <c r="Q71" s="17"/>
    </row>
    <row r="72" spans="1:17" s="20" customFormat="1" ht="19.5" customHeight="1">
      <c r="A72" s="158"/>
      <c r="B72" s="159" t="s">
        <v>111</v>
      </c>
      <c r="C72" s="160" t="s">
        <v>112</v>
      </c>
      <c r="D72" s="165">
        <f>IF((E72+M72)&gt;0,(E72+M72)," ")</f>
        <v>4500</v>
      </c>
      <c r="E72" s="165">
        <f>IF((F72+I72+J72+K72+L72)&gt;0,(F72+I72+J72+K72+L72)," ")</f>
        <v>4500</v>
      </c>
      <c r="F72" s="165">
        <f t="shared" si="3"/>
        <v>4500</v>
      </c>
      <c r="G72" s="179"/>
      <c r="H72" s="178">
        <v>4500</v>
      </c>
      <c r="I72" s="179"/>
      <c r="J72" s="77"/>
      <c r="K72" s="90"/>
      <c r="L72" s="83"/>
      <c r="M72" s="180"/>
      <c r="N72" s="296"/>
      <c r="O72" s="326"/>
      <c r="P72" s="19"/>
      <c r="Q72" s="19"/>
    </row>
    <row r="73" spans="1:17" s="20" customFormat="1" ht="38.25" customHeight="1">
      <c r="A73" s="158"/>
      <c r="B73" s="159" t="s">
        <v>113</v>
      </c>
      <c r="C73" s="160" t="s">
        <v>114</v>
      </c>
      <c r="D73" s="119">
        <f>IF((E73+M73)&gt;0,(E73+M73)," ")</f>
        <v>2093449</v>
      </c>
      <c r="E73" s="119">
        <f>IF((F73+I73+J73+K73+L73)&gt;0,(F73+I73+J73+K73+L73)," ")</f>
        <v>2093449</v>
      </c>
      <c r="F73" s="119">
        <f>IF((H73)&gt;0,(H73)," ")</f>
        <v>2093449</v>
      </c>
      <c r="G73" s="122" t="s">
        <v>57</v>
      </c>
      <c r="H73" s="123">
        <v>2093449</v>
      </c>
      <c r="I73" s="179"/>
      <c r="J73" s="77"/>
      <c r="K73" s="90"/>
      <c r="L73" s="83"/>
      <c r="M73" s="82"/>
      <c r="N73" s="304"/>
      <c r="O73" s="327"/>
      <c r="P73" s="21"/>
      <c r="Q73" s="21"/>
    </row>
    <row r="74" spans="1:17" s="20" customFormat="1" ht="18.75" customHeight="1" thickBot="1">
      <c r="A74" s="161"/>
      <c r="B74" s="162" t="s">
        <v>115</v>
      </c>
      <c r="C74" s="163" t="s">
        <v>46</v>
      </c>
      <c r="D74" s="152">
        <f>IF((E74+M74)&gt;0,(E74+M74)," ")</f>
        <v>38555</v>
      </c>
      <c r="E74" s="152">
        <f>IF((F74+J74+K74+L74+I74)&gt;0,(F74+J74+K74+L74+I74)," ")</f>
        <v>38555</v>
      </c>
      <c r="F74" s="152">
        <f>IF((G74+H74)&gt;0,(G74+H74)," ")</f>
        <v>29150</v>
      </c>
      <c r="G74" s="169">
        <v>2000</v>
      </c>
      <c r="H74" s="170">
        <v>27150</v>
      </c>
      <c r="I74" s="169">
        <v>9405</v>
      </c>
      <c r="J74" s="79"/>
      <c r="K74" s="91"/>
      <c r="L74" s="88"/>
      <c r="M74" s="92"/>
      <c r="N74" s="305"/>
      <c r="O74" s="322"/>
      <c r="P74" s="21"/>
      <c r="Q74" s="21"/>
    </row>
    <row r="75" spans="1:17" s="13" customFormat="1" ht="24.75" customHeight="1">
      <c r="A75" s="136">
        <v>852</v>
      </c>
      <c r="B75" s="132"/>
      <c r="C75" s="133" t="s">
        <v>116</v>
      </c>
      <c r="D75" s="125">
        <f>IF((E75)&gt;0,(E75)," ")</f>
        <v>7743617</v>
      </c>
      <c r="E75" s="125">
        <f>IF((F75+I75+J75+K75+L75)&gt;0,(F75+I75+J75+K75+L75)," ")</f>
        <v>7743617</v>
      </c>
      <c r="F75" s="125">
        <f t="shared" si="3"/>
        <v>5250518</v>
      </c>
      <c r="G75" s="125">
        <f>SUM(G76:G80)</f>
        <v>3883084</v>
      </c>
      <c r="H75" s="125">
        <f>SUM(H76:H80)</f>
        <v>1367434</v>
      </c>
      <c r="I75" s="125">
        <f>SUM(I76:I80)</f>
        <v>393656</v>
      </c>
      <c r="J75" s="125">
        <f>SUM(J76:J80)</f>
        <v>2099443</v>
      </c>
      <c r="K75" s="127"/>
      <c r="L75" s="84"/>
      <c r="M75" s="85" t="s">
        <v>57</v>
      </c>
      <c r="N75" s="308" t="s">
        <v>57</v>
      </c>
      <c r="O75" s="315"/>
      <c r="P75" s="17"/>
      <c r="Q75" s="17"/>
    </row>
    <row r="76" spans="1:17" s="20" customFormat="1" ht="19.5" customHeight="1">
      <c r="A76" s="171"/>
      <c r="B76" s="172" t="s">
        <v>117</v>
      </c>
      <c r="C76" s="173" t="s">
        <v>118</v>
      </c>
      <c r="D76" s="238">
        <f>IF((E76+M76)&gt;0,(E76+M76)," ")</f>
        <v>1636299</v>
      </c>
      <c r="E76" s="176">
        <f t="shared" ref="E76:E83" si="8">IF((F76+I76+J76+K76+L76)&gt;0,(F76+I76+J76+K76+L76)," ")</f>
        <v>1636299</v>
      </c>
      <c r="F76" s="238">
        <f t="shared" si="3"/>
        <v>1422900</v>
      </c>
      <c r="G76" s="177">
        <v>969005</v>
      </c>
      <c r="H76" s="237">
        <v>453895</v>
      </c>
      <c r="I76" s="177">
        <v>163115</v>
      </c>
      <c r="J76" s="237">
        <v>50284</v>
      </c>
      <c r="K76" s="80"/>
      <c r="L76" s="82"/>
      <c r="M76" s="81"/>
      <c r="N76" s="309"/>
      <c r="O76" s="316"/>
      <c r="P76" s="19"/>
      <c r="Q76" s="19"/>
    </row>
    <row r="77" spans="1:17" s="20" customFormat="1" ht="18" customHeight="1">
      <c r="A77" s="171"/>
      <c r="B77" s="174" t="s">
        <v>119</v>
      </c>
      <c r="C77" s="160" t="s">
        <v>120</v>
      </c>
      <c r="D77" s="175">
        <f>IF((E77)&gt;0,(E77)," ")</f>
        <v>2274755</v>
      </c>
      <c r="E77" s="165">
        <f t="shared" si="8"/>
        <v>2274755</v>
      </c>
      <c r="F77" s="175">
        <f t="shared" si="3"/>
        <v>2272193</v>
      </c>
      <c r="G77" s="179">
        <v>1560385</v>
      </c>
      <c r="H77" s="178">
        <v>711808</v>
      </c>
      <c r="I77" s="179"/>
      <c r="J77" s="178">
        <v>2562</v>
      </c>
      <c r="K77" s="165"/>
      <c r="L77" s="82"/>
      <c r="M77" s="83" t="s">
        <v>57</v>
      </c>
      <c r="N77" s="82" t="s">
        <v>57</v>
      </c>
      <c r="O77" s="326"/>
      <c r="P77" s="19"/>
      <c r="Q77" s="19"/>
    </row>
    <row r="78" spans="1:17" s="20" customFormat="1" ht="18" customHeight="1">
      <c r="A78" s="171"/>
      <c r="B78" s="174" t="s">
        <v>121</v>
      </c>
      <c r="C78" s="160" t="s">
        <v>122</v>
      </c>
      <c r="D78" s="175">
        <f t="shared" ref="D78:D84" si="9">IF((E78+M78)&gt;0,(E78+M78)," ")</f>
        <v>2974073</v>
      </c>
      <c r="E78" s="165">
        <f t="shared" si="8"/>
        <v>2974073</v>
      </c>
      <c r="F78" s="175">
        <f t="shared" si="3"/>
        <v>699385</v>
      </c>
      <c r="G78" s="179">
        <v>669550</v>
      </c>
      <c r="H78" s="178">
        <v>29835</v>
      </c>
      <c r="I78" s="179">
        <v>230541</v>
      </c>
      <c r="J78" s="178">
        <v>2044147</v>
      </c>
      <c r="K78" s="165"/>
      <c r="L78" s="82"/>
      <c r="M78" s="83"/>
      <c r="N78" s="82"/>
      <c r="O78" s="327"/>
      <c r="P78" s="21"/>
      <c r="Q78" s="21"/>
    </row>
    <row r="79" spans="1:17" s="20" customFormat="1" ht="18.75" customHeight="1">
      <c r="A79" s="171"/>
      <c r="B79" s="174" t="s">
        <v>123</v>
      </c>
      <c r="C79" s="160" t="s">
        <v>124</v>
      </c>
      <c r="D79" s="175">
        <f t="shared" si="9"/>
        <v>755112</v>
      </c>
      <c r="E79" s="165">
        <f t="shared" si="8"/>
        <v>755112</v>
      </c>
      <c r="F79" s="175">
        <f t="shared" si="3"/>
        <v>752712</v>
      </c>
      <c r="G79" s="179">
        <v>618132</v>
      </c>
      <c r="H79" s="178">
        <v>134580</v>
      </c>
      <c r="I79" s="179"/>
      <c r="J79" s="178">
        <v>2400</v>
      </c>
      <c r="K79" s="165"/>
      <c r="L79" s="82"/>
      <c r="M79" s="83"/>
      <c r="N79" s="82"/>
      <c r="O79" s="326"/>
      <c r="P79" s="19"/>
      <c r="Q79" s="19"/>
    </row>
    <row r="80" spans="1:17" s="20" customFormat="1" ht="31.8" thickBot="1">
      <c r="A80" s="329"/>
      <c r="B80" s="330" t="s">
        <v>125</v>
      </c>
      <c r="C80" s="163" t="s">
        <v>126</v>
      </c>
      <c r="D80" s="231">
        <f t="shared" si="9"/>
        <v>103378</v>
      </c>
      <c r="E80" s="152">
        <f t="shared" si="8"/>
        <v>103378</v>
      </c>
      <c r="F80" s="231">
        <f t="shared" si="3"/>
        <v>103328</v>
      </c>
      <c r="G80" s="169">
        <v>66012</v>
      </c>
      <c r="H80" s="170">
        <v>37316</v>
      </c>
      <c r="I80" s="169"/>
      <c r="J80" s="170">
        <v>50</v>
      </c>
      <c r="K80" s="71"/>
      <c r="L80" s="92"/>
      <c r="M80" s="88"/>
      <c r="N80" s="92"/>
      <c r="O80" s="318"/>
      <c r="P80" s="19"/>
      <c r="Q80" s="19"/>
    </row>
    <row r="81" spans="1:17" s="13" customFormat="1" ht="26.25" customHeight="1">
      <c r="A81" s="186">
        <v>853</v>
      </c>
      <c r="B81" s="187"/>
      <c r="C81" s="133" t="s">
        <v>127</v>
      </c>
      <c r="D81" s="232">
        <f t="shared" si="9"/>
        <v>3505517.55</v>
      </c>
      <c r="E81" s="234">
        <f t="shared" si="8"/>
        <v>3465517.55</v>
      </c>
      <c r="F81" s="143">
        <f>IF((G81+H81)&gt;0,(G81+H81)," ")</f>
        <v>2287584</v>
      </c>
      <c r="G81" s="125">
        <f>SUM(G82:G84)</f>
        <v>2100963</v>
      </c>
      <c r="H81" s="143">
        <f>SUM(H82:H84)</f>
        <v>186621</v>
      </c>
      <c r="I81" s="125">
        <f>SUM(I82:I85)</f>
        <v>352284</v>
      </c>
      <c r="J81" s="143">
        <f>SUM(J82:J84)</f>
        <v>3630</v>
      </c>
      <c r="K81" s="234">
        <f>SUM(K82:K85)</f>
        <v>822019.55</v>
      </c>
      <c r="L81" s="195"/>
      <c r="M81" s="125">
        <f>N81</f>
        <v>40000</v>
      </c>
      <c r="N81" s="143">
        <f>SUM(N82:N84)</f>
        <v>40000</v>
      </c>
      <c r="O81" s="315"/>
      <c r="P81" s="17"/>
      <c r="Q81" s="17"/>
    </row>
    <row r="82" spans="1:17" s="20" customFormat="1" ht="19.5" customHeight="1">
      <c r="A82" s="171"/>
      <c r="B82" s="226" t="s">
        <v>128</v>
      </c>
      <c r="C82" s="160" t="s">
        <v>129</v>
      </c>
      <c r="D82" s="238">
        <f t="shared" si="9"/>
        <v>321854</v>
      </c>
      <c r="E82" s="165">
        <f t="shared" si="8"/>
        <v>321854</v>
      </c>
      <c r="F82" s="238"/>
      <c r="G82" s="179"/>
      <c r="H82" s="237"/>
      <c r="I82" s="179">
        <v>321854</v>
      </c>
      <c r="J82" s="237"/>
      <c r="K82" s="236"/>
      <c r="L82" s="206"/>
      <c r="M82" s="182"/>
      <c r="N82" s="206"/>
      <c r="O82" s="316"/>
      <c r="P82" s="19"/>
      <c r="Q82" s="19"/>
    </row>
    <row r="83" spans="1:17" s="20" customFormat="1" ht="18" customHeight="1">
      <c r="A83" s="171"/>
      <c r="B83" s="227" t="s">
        <v>130</v>
      </c>
      <c r="C83" s="160" t="s">
        <v>131</v>
      </c>
      <c r="D83" s="175">
        <f t="shared" si="9"/>
        <v>259814</v>
      </c>
      <c r="E83" s="165">
        <f t="shared" si="8"/>
        <v>259814</v>
      </c>
      <c r="F83" s="175">
        <f>IF((G83+H83)&gt;0,(G83+H83)," ")</f>
        <v>259414</v>
      </c>
      <c r="G83" s="179">
        <v>222657</v>
      </c>
      <c r="H83" s="178">
        <v>36757</v>
      </c>
      <c r="I83" s="179"/>
      <c r="J83" s="178">
        <v>400</v>
      </c>
      <c r="K83" s="236"/>
      <c r="L83" s="180"/>
      <c r="M83" s="183"/>
      <c r="N83" s="180"/>
      <c r="O83" s="326"/>
      <c r="P83" s="19"/>
      <c r="Q83" s="19"/>
    </row>
    <row r="84" spans="1:17" s="20" customFormat="1" ht="20.25" customHeight="1">
      <c r="A84" s="228"/>
      <c r="B84" s="227" t="s">
        <v>132</v>
      </c>
      <c r="C84" s="160" t="s">
        <v>133</v>
      </c>
      <c r="D84" s="175">
        <f t="shared" si="9"/>
        <v>2071400</v>
      </c>
      <c r="E84" s="165">
        <f>IF((F84+I84+J84+K84+L84)&gt;0,(F84+I84+J84+K84+L84)," ")</f>
        <v>2031400</v>
      </c>
      <c r="F84" s="175">
        <f>IF((G84+H84)&gt;0,(G84+H84)," ")</f>
        <v>2028170</v>
      </c>
      <c r="G84" s="179">
        <v>1878306</v>
      </c>
      <c r="H84" s="178">
        <v>149864</v>
      </c>
      <c r="I84" s="179"/>
      <c r="J84" s="178">
        <v>3230</v>
      </c>
      <c r="K84" s="240">
        <v>0</v>
      </c>
      <c r="L84" s="175"/>
      <c r="M84" s="165">
        <f>N84</f>
        <v>40000</v>
      </c>
      <c r="N84" s="175">
        <v>40000</v>
      </c>
      <c r="O84" s="326"/>
      <c r="P84" s="19"/>
      <c r="Q84" s="19"/>
    </row>
    <row r="85" spans="1:17" s="20" customFormat="1" ht="20.25" customHeight="1" thickBot="1">
      <c r="A85" s="229"/>
      <c r="B85" s="230" t="s">
        <v>184</v>
      </c>
      <c r="C85" s="163" t="s">
        <v>46</v>
      </c>
      <c r="D85" s="233">
        <f>E85</f>
        <v>852449.55</v>
      </c>
      <c r="E85" s="235">
        <f>K85+I85</f>
        <v>852449.55</v>
      </c>
      <c r="F85" s="231"/>
      <c r="G85" s="169"/>
      <c r="H85" s="170"/>
      <c r="I85" s="169">
        <v>30430</v>
      </c>
      <c r="J85" s="170"/>
      <c r="K85" s="235">
        <v>822019.55</v>
      </c>
      <c r="L85" s="231"/>
      <c r="M85" s="152"/>
      <c r="N85" s="231"/>
      <c r="O85" s="318"/>
      <c r="P85" s="19"/>
      <c r="Q85" s="19"/>
    </row>
    <row r="86" spans="1:17" s="20" customFormat="1" ht="14.4" thickBot="1">
      <c r="A86" s="97">
        <v>1</v>
      </c>
      <c r="B86" s="98" t="s">
        <v>37</v>
      </c>
      <c r="C86" s="99">
        <v>3</v>
      </c>
      <c r="D86" s="100">
        <v>4</v>
      </c>
      <c r="E86" s="101">
        <v>5</v>
      </c>
      <c r="F86" s="239">
        <v>6</v>
      </c>
      <c r="G86" s="100">
        <v>7</v>
      </c>
      <c r="H86" s="101">
        <v>8</v>
      </c>
      <c r="I86" s="56">
        <v>9</v>
      </c>
      <c r="J86" s="55">
        <v>10</v>
      </c>
      <c r="K86" s="56">
        <v>11</v>
      </c>
      <c r="L86" s="55">
        <v>13</v>
      </c>
      <c r="M86" s="56">
        <v>14</v>
      </c>
      <c r="N86" s="55">
        <v>15</v>
      </c>
      <c r="O86" s="328">
        <v>16</v>
      </c>
      <c r="P86" s="19"/>
      <c r="Q86" s="19"/>
    </row>
    <row r="87" spans="1:17" s="13" customFormat="1" ht="24" customHeight="1">
      <c r="A87" s="323">
        <v>854</v>
      </c>
      <c r="B87" s="324"/>
      <c r="C87" s="325" t="s">
        <v>134</v>
      </c>
      <c r="D87" s="125">
        <f>IF((E87+M87)&gt;0,(E87+M87)," ")</f>
        <v>10499067</v>
      </c>
      <c r="E87" s="143">
        <f t="shared" ref="E87:E93" si="10">IF((F87+I87+J87+K87+L87)&gt;0,(F87+I87+J87+K87+L87)," ")</f>
        <v>10499067</v>
      </c>
      <c r="F87" s="127">
        <f t="shared" ref="F87:F92" si="11">IF((G87+H87)&gt;0,(G87+H87)," ")</f>
        <v>9829683</v>
      </c>
      <c r="G87" s="125">
        <f>SUM(G88:G98)</f>
        <v>7143489</v>
      </c>
      <c r="H87" s="143">
        <f>SUM(H88:H98)</f>
        <v>2686194</v>
      </c>
      <c r="I87" s="125">
        <f>SUM(I89:I98)</f>
        <v>426722</v>
      </c>
      <c r="J87" s="143">
        <f>J88+J89+J90+J91+J92+J93+J95+J96+J97+J98</f>
        <v>242662</v>
      </c>
      <c r="K87" s="125"/>
      <c r="L87" s="66"/>
      <c r="M87" s="259">
        <f>N87</f>
        <v>0</v>
      </c>
      <c r="N87" s="262">
        <f>SUM(N88:N98)</f>
        <v>0</v>
      </c>
      <c r="O87" s="315"/>
      <c r="P87" s="17"/>
      <c r="Q87" s="17"/>
    </row>
    <row r="88" spans="1:17" s="20" customFormat="1" ht="18" customHeight="1">
      <c r="A88" s="200"/>
      <c r="B88" s="159" t="s">
        <v>135</v>
      </c>
      <c r="C88" s="160" t="s">
        <v>136</v>
      </c>
      <c r="D88" s="165">
        <f>IF((E88+M88)&gt;0,(E88+M88)," ")</f>
        <v>264337</v>
      </c>
      <c r="E88" s="165">
        <f t="shared" si="10"/>
        <v>264337</v>
      </c>
      <c r="F88" s="165">
        <f t="shared" si="11"/>
        <v>263944</v>
      </c>
      <c r="G88" s="179">
        <v>248877</v>
      </c>
      <c r="H88" s="178">
        <v>15067</v>
      </c>
      <c r="I88" s="179"/>
      <c r="J88" s="178">
        <v>393</v>
      </c>
      <c r="K88" s="165"/>
      <c r="L88" s="78"/>
      <c r="M88" s="165"/>
      <c r="N88" s="298"/>
      <c r="O88" s="316"/>
      <c r="P88" s="19"/>
      <c r="Q88" s="19"/>
    </row>
    <row r="89" spans="1:17" s="20" customFormat="1" ht="18" customHeight="1">
      <c r="A89" s="200"/>
      <c r="B89" s="159" t="s">
        <v>137</v>
      </c>
      <c r="C89" s="160" t="s">
        <v>138</v>
      </c>
      <c r="D89" s="165">
        <f>IF((E89+M89)&gt;0,(E89+M89)," ")</f>
        <v>1256417</v>
      </c>
      <c r="E89" s="165">
        <f t="shared" si="10"/>
        <v>1256417</v>
      </c>
      <c r="F89" s="165">
        <f t="shared" si="11"/>
        <v>1254939</v>
      </c>
      <c r="G89" s="179">
        <v>852437</v>
      </c>
      <c r="H89" s="178">
        <v>402502</v>
      </c>
      <c r="I89" s="179"/>
      <c r="J89" s="178">
        <v>1478</v>
      </c>
      <c r="K89" s="165"/>
      <c r="L89" s="78"/>
      <c r="M89" s="165"/>
      <c r="N89" s="298"/>
      <c r="O89" s="326"/>
      <c r="P89" s="19"/>
      <c r="Q89" s="19"/>
    </row>
    <row r="90" spans="1:17" s="20" customFormat="1" ht="33" customHeight="1">
      <c r="A90" s="200"/>
      <c r="B90" s="159" t="s">
        <v>139</v>
      </c>
      <c r="C90" s="160" t="s">
        <v>163</v>
      </c>
      <c r="D90" s="165">
        <f>IF((E90+M90)&gt;0,(E90+M90)," ")</f>
        <v>1008982</v>
      </c>
      <c r="E90" s="165">
        <f t="shared" si="10"/>
        <v>1008982</v>
      </c>
      <c r="F90" s="165">
        <f t="shared" si="11"/>
        <v>1007589</v>
      </c>
      <c r="G90" s="179">
        <v>878768</v>
      </c>
      <c r="H90" s="178">
        <v>128821</v>
      </c>
      <c r="I90" s="185">
        <v>0</v>
      </c>
      <c r="J90" s="178">
        <v>1393</v>
      </c>
      <c r="K90" s="75"/>
      <c r="L90" s="78"/>
      <c r="M90" s="184">
        <f>N90</f>
        <v>0</v>
      </c>
      <c r="N90" s="310">
        <v>0</v>
      </c>
      <c r="O90" s="327"/>
      <c r="P90" s="21"/>
      <c r="Q90" s="21"/>
    </row>
    <row r="91" spans="1:17" s="20" customFormat="1" ht="18.75" customHeight="1">
      <c r="A91" s="200"/>
      <c r="B91" s="159" t="s">
        <v>140</v>
      </c>
      <c r="C91" s="160" t="s">
        <v>141</v>
      </c>
      <c r="D91" s="165">
        <f>IF((E91+M91)&gt;0,(E91+M91)," ")</f>
        <v>278647</v>
      </c>
      <c r="E91" s="165">
        <f t="shared" si="10"/>
        <v>278647</v>
      </c>
      <c r="F91" s="165">
        <f t="shared" si="11"/>
        <v>278328</v>
      </c>
      <c r="G91" s="179">
        <v>244208</v>
      </c>
      <c r="H91" s="178">
        <v>34120</v>
      </c>
      <c r="I91" s="179"/>
      <c r="J91" s="178">
        <v>319</v>
      </c>
      <c r="K91" s="75"/>
      <c r="L91" s="78"/>
      <c r="M91" s="75"/>
      <c r="N91" s="90"/>
      <c r="O91" s="326"/>
      <c r="P91" s="19"/>
      <c r="Q91" s="19"/>
    </row>
    <row r="92" spans="1:17" s="20" customFormat="1" ht="18" customHeight="1">
      <c r="A92" s="200"/>
      <c r="B92" s="159" t="s">
        <v>142</v>
      </c>
      <c r="C92" s="160" t="s">
        <v>143</v>
      </c>
      <c r="D92" s="165">
        <f>IF((E92)&gt;0,(E92)," ")</f>
        <v>1311602</v>
      </c>
      <c r="E92" s="165">
        <f t="shared" si="10"/>
        <v>1311602</v>
      </c>
      <c r="F92" s="165">
        <f t="shared" si="11"/>
        <v>1309934</v>
      </c>
      <c r="G92" s="179">
        <v>776821</v>
      </c>
      <c r="H92" s="178">
        <v>533113</v>
      </c>
      <c r="I92" s="179"/>
      <c r="J92" s="178">
        <v>1668</v>
      </c>
      <c r="K92" s="75"/>
      <c r="L92" s="78"/>
      <c r="M92" s="75" t="s">
        <v>57</v>
      </c>
      <c r="N92" s="90" t="s">
        <v>57</v>
      </c>
      <c r="O92" s="326"/>
      <c r="P92" s="19"/>
      <c r="Q92" s="19"/>
    </row>
    <row r="93" spans="1:17" s="20" customFormat="1" ht="18" customHeight="1">
      <c r="A93" s="200"/>
      <c r="B93" s="159" t="s">
        <v>144</v>
      </c>
      <c r="C93" s="160" t="s">
        <v>145</v>
      </c>
      <c r="D93" s="165">
        <f>IF((E93+M93)&gt;0,(E93+M93)," ")</f>
        <v>20000</v>
      </c>
      <c r="E93" s="165">
        <f t="shared" si="10"/>
        <v>20000</v>
      </c>
      <c r="F93" s="165"/>
      <c r="G93" s="179"/>
      <c r="H93" s="178"/>
      <c r="I93" s="179"/>
      <c r="J93" s="178">
        <v>20000</v>
      </c>
      <c r="K93" s="75"/>
      <c r="L93" s="78"/>
      <c r="M93" s="75"/>
      <c r="N93" s="90"/>
      <c r="O93" s="327"/>
      <c r="P93" s="21"/>
      <c r="Q93" s="21"/>
    </row>
    <row r="94" spans="1:17" s="20" customFormat="1" ht="18" customHeight="1">
      <c r="A94" s="200"/>
      <c r="B94" s="159" t="s">
        <v>146</v>
      </c>
      <c r="C94" s="160" t="s">
        <v>147</v>
      </c>
      <c r="D94" s="165">
        <f>E94</f>
        <v>426722</v>
      </c>
      <c r="E94" s="165">
        <f>I94</f>
        <v>426722</v>
      </c>
      <c r="F94" s="165"/>
      <c r="G94" s="179"/>
      <c r="H94" s="178"/>
      <c r="I94" s="179">
        <v>426722</v>
      </c>
      <c r="J94" s="178"/>
      <c r="K94" s="75"/>
      <c r="L94" s="78"/>
      <c r="M94" s="75"/>
      <c r="N94" s="90"/>
      <c r="O94" s="327"/>
      <c r="P94" s="21"/>
      <c r="Q94" s="21"/>
    </row>
    <row r="95" spans="1:17" s="20" customFormat="1" ht="18.75" customHeight="1">
      <c r="A95" s="200"/>
      <c r="B95" s="159" t="s">
        <v>148</v>
      </c>
      <c r="C95" s="160" t="s">
        <v>149</v>
      </c>
      <c r="D95" s="165">
        <f>IF((E95+M95)&gt;0,(E95+M95)," ")</f>
        <v>3758011</v>
      </c>
      <c r="E95" s="165">
        <f>IF((F95+I95+J95+K95+L95)&gt;0,(F95+I95+J95+K95+L95)," ")</f>
        <v>3758011</v>
      </c>
      <c r="F95" s="165">
        <f>IF((G95+H95)&gt;0,(G95+H95)," ")</f>
        <v>3616864</v>
      </c>
      <c r="G95" s="179">
        <v>2814591</v>
      </c>
      <c r="H95" s="178">
        <v>802273</v>
      </c>
      <c r="I95" s="179"/>
      <c r="J95" s="178">
        <v>141147</v>
      </c>
      <c r="K95" s="75"/>
      <c r="L95" s="78"/>
      <c r="M95" s="75"/>
      <c r="N95" s="90"/>
      <c r="O95" s="327"/>
      <c r="P95" s="21"/>
      <c r="Q95" s="21"/>
    </row>
    <row r="96" spans="1:17" s="20" customFormat="1" ht="17.25" customHeight="1">
      <c r="A96" s="200"/>
      <c r="B96" s="159" t="s">
        <v>150</v>
      </c>
      <c r="C96" s="160" t="s">
        <v>151</v>
      </c>
      <c r="D96" s="165">
        <f>IF((E96+M96)&gt;0,(E96+M96)," ")</f>
        <v>2080513</v>
      </c>
      <c r="E96" s="165">
        <f>IF((F96+I96+J96+K96+L96)&gt;0,(F96+I96+J96+K96+L96)," ")</f>
        <v>2080513</v>
      </c>
      <c r="F96" s="165">
        <f>IF((G96+H96)&gt;0,(G96+H96)," ")</f>
        <v>2004249</v>
      </c>
      <c r="G96" s="179">
        <v>1327787</v>
      </c>
      <c r="H96" s="178">
        <v>676462</v>
      </c>
      <c r="I96" s="179"/>
      <c r="J96" s="178">
        <v>76264</v>
      </c>
      <c r="K96" s="75"/>
      <c r="L96" s="78"/>
      <c r="M96" s="75"/>
      <c r="N96" s="90"/>
      <c r="O96" s="327"/>
      <c r="P96" s="21"/>
      <c r="Q96" s="21"/>
    </row>
    <row r="97" spans="1:17" s="20" customFormat="1" ht="17.25" customHeight="1">
      <c r="A97" s="200"/>
      <c r="B97" s="159" t="s">
        <v>152</v>
      </c>
      <c r="C97" s="160" t="s">
        <v>106</v>
      </c>
      <c r="D97" s="165">
        <f>IF((E97+M97)&gt;0,(E97+M97)," ")</f>
        <v>39497</v>
      </c>
      <c r="E97" s="165">
        <f>IF((F97+I97+J97+K97+L97)&gt;0,(F97+I97+J97+K97+L97)," ")</f>
        <v>39497</v>
      </c>
      <c r="F97" s="165">
        <f>IF((G97+H97)&gt;0,(G97+H97)," ")</f>
        <v>39497</v>
      </c>
      <c r="G97" s="179"/>
      <c r="H97" s="178">
        <v>39497</v>
      </c>
      <c r="I97" s="76"/>
      <c r="J97" s="77"/>
      <c r="K97" s="75"/>
      <c r="L97" s="78"/>
      <c r="M97" s="75"/>
      <c r="N97" s="90"/>
      <c r="O97" s="327"/>
      <c r="P97" s="21"/>
      <c r="Q97" s="21"/>
    </row>
    <row r="98" spans="1:17" s="20" customFormat="1" ht="18.75" customHeight="1" thickBot="1">
      <c r="A98" s="203"/>
      <c r="B98" s="162" t="s">
        <v>153</v>
      </c>
      <c r="C98" s="163" t="s">
        <v>46</v>
      </c>
      <c r="D98" s="152">
        <f>IF((E98+M98)&gt;0,(E98+M98)," ")</f>
        <v>54339</v>
      </c>
      <c r="E98" s="152">
        <f>IF((F98+I98+J98+K98+L98)&gt;0,(F98+I98+J98+K98+L98)," ")</f>
        <v>54339</v>
      </c>
      <c r="F98" s="152">
        <f>IF((G98+H98)&gt;0,(G98+H98)," ")</f>
        <v>54339</v>
      </c>
      <c r="G98" s="169"/>
      <c r="H98" s="170">
        <v>54339</v>
      </c>
      <c r="I98" s="169"/>
      <c r="J98" s="79"/>
      <c r="K98" s="71"/>
      <c r="L98" s="72"/>
      <c r="M98" s="71"/>
      <c r="N98" s="91"/>
      <c r="O98" s="322"/>
      <c r="P98" s="21"/>
      <c r="Q98" s="21"/>
    </row>
    <row r="99" spans="1:17" s="20" customFormat="1" ht="23.25" customHeight="1">
      <c r="A99" s="136">
        <v>900</v>
      </c>
      <c r="B99" s="241"/>
      <c r="C99" s="242" t="s">
        <v>154</v>
      </c>
      <c r="D99" s="125">
        <f>SUM(D100:D101)</f>
        <v>154786</v>
      </c>
      <c r="E99" s="125">
        <f>SUM(E100:E101)</f>
        <v>150986</v>
      </c>
      <c r="F99" s="125">
        <f>H99</f>
        <v>107986</v>
      </c>
      <c r="G99" s="246"/>
      <c r="H99" s="247">
        <f>SUM(H101:H101)</f>
        <v>107986</v>
      </c>
      <c r="I99" s="248">
        <f>SUM(I100:I101)</f>
        <v>43000</v>
      </c>
      <c r="J99" s="254"/>
      <c r="K99" s="93"/>
      <c r="L99" s="94"/>
      <c r="M99" s="253">
        <f>N99</f>
        <v>3800</v>
      </c>
      <c r="N99" s="311">
        <f>SUM(N100:N101)</f>
        <v>3800</v>
      </c>
      <c r="O99" s="319"/>
      <c r="P99" s="21"/>
      <c r="Q99" s="21"/>
    </row>
    <row r="100" spans="1:17" s="20" customFormat="1" ht="19.5" customHeight="1">
      <c r="A100" s="243"/>
      <c r="B100" s="244" t="s">
        <v>175</v>
      </c>
      <c r="C100" s="245" t="s">
        <v>176</v>
      </c>
      <c r="D100" s="249">
        <f>E100</f>
        <v>40000</v>
      </c>
      <c r="E100" s="249">
        <f>I100</f>
        <v>40000</v>
      </c>
      <c r="F100" s="250"/>
      <c r="G100" s="251"/>
      <c r="H100" s="252"/>
      <c r="I100" s="251">
        <v>40000</v>
      </c>
      <c r="J100" s="255"/>
      <c r="K100" s="95"/>
      <c r="L100" s="96"/>
      <c r="M100" s="250"/>
      <c r="N100" s="312"/>
      <c r="O100" s="320"/>
      <c r="P100" s="21"/>
      <c r="Q100" s="21"/>
    </row>
    <row r="101" spans="1:17" s="20" customFormat="1" ht="21" customHeight="1" thickBot="1">
      <c r="A101" s="161"/>
      <c r="B101" s="162" t="s">
        <v>155</v>
      </c>
      <c r="C101" s="163" t="s">
        <v>46</v>
      </c>
      <c r="D101" s="152">
        <f>E101+M101</f>
        <v>114786</v>
      </c>
      <c r="E101" s="152">
        <f>F101+I101</f>
        <v>110986</v>
      </c>
      <c r="F101" s="152">
        <f>H101</f>
        <v>107986</v>
      </c>
      <c r="G101" s="169"/>
      <c r="H101" s="170">
        <v>107986</v>
      </c>
      <c r="I101" s="169">
        <v>3000</v>
      </c>
      <c r="J101" s="170"/>
      <c r="K101" s="71"/>
      <c r="L101" s="72"/>
      <c r="M101" s="152">
        <f>N101</f>
        <v>3800</v>
      </c>
      <c r="N101" s="321">
        <v>3800</v>
      </c>
      <c r="O101" s="322"/>
      <c r="P101" s="21"/>
      <c r="Q101" s="21"/>
    </row>
    <row r="102" spans="1:17" s="13" customFormat="1" ht="24" customHeight="1">
      <c r="A102" s="136">
        <v>921</v>
      </c>
      <c r="B102" s="132"/>
      <c r="C102" s="133" t="s">
        <v>156</v>
      </c>
      <c r="D102" s="125">
        <f>IF((E102+M102)&gt;0,(E102+M102)," ")</f>
        <v>430400</v>
      </c>
      <c r="E102" s="125">
        <f>IF((F102+I102+J102+K102+L102)&gt;0,(F102+I102+J102+K102+L102)," ")</f>
        <v>430400</v>
      </c>
      <c r="F102" s="125">
        <f>IF((H102+G102)&gt;0,(H102+G102)," ")</f>
        <v>36900</v>
      </c>
      <c r="G102" s="125">
        <f>SUM(G104:G105)</f>
        <v>4000</v>
      </c>
      <c r="H102" s="125">
        <f>SUM(H104:H105)</f>
        <v>32900</v>
      </c>
      <c r="I102" s="125">
        <f>SUM(I103:I105)</f>
        <v>393500</v>
      </c>
      <c r="J102" s="65"/>
      <c r="K102" s="65"/>
      <c r="L102" s="70"/>
      <c r="M102" s="65"/>
      <c r="N102" s="290"/>
      <c r="O102" s="408"/>
      <c r="P102" s="17"/>
      <c r="Q102" s="17"/>
    </row>
    <row r="103" spans="1:17" s="13" customFormat="1" ht="24" customHeight="1">
      <c r="A103" s="139"/>
      <c r="B103" s="107" t="s">
        <v>200</v>
      </c>
      <c r="C103" s="140" t="s">
        <v>201</v>
      </c>
      <c r="D103" s="144">
        <f>E103</f>
        <v>11500</v>
      </c>
      <c r="E103" s="144">
        <f>I103</f>
        <v>11500</v>
      </c>
      <c r="F103" s="144"/>
      <c r="G103" s="144"/>
      <c r="H103" s="145"/>
      <c r="I103" s="144">
        <v>11500</v>
      </c>
      <c r="J103" s="68"/>
      <c r="K103" s="67"/>
      <c r="L103" s="68"/>
      <c r="M103" s="403"/>
      <c r="N103" s="67"/>
      <c r="O103" s="409"/>
      <c r="P103" s="17"/>
      <c r="Q103" s="17"/>
    </row>
    <row r="104" spans="1:17" s="20" customFormat="1" ht="20.25" customHeight="1">
      <c r="A104" s="158"/>
      <c r="B104" s="159" t="s">
        <v>157</v>
      </c>
      <c r="C104" s="160" t="s">
        <v>158</v>
      </c>
      <c r="D104" s="165">
        <f>IF((E104+M104)&gt;0,(E104+M104)," ")</f>
        <v>382000</v>
      </c>
      <c r="E104" s="165">
        <f>IF((F104+I104+J104+K104+L104)&gt;0,(F104+I104+J104+K104+L104)," ")</f>
        <v>382000</v>
      </c>
      <c r="F104" s="165"/>
      <c r="G104" s="179"/>
      <c r="H104" s="178"/>
      <c r="I104" s="179">
        <v>382000</v>
      </c>
      <c r="J104" s="77"/>
      <c r="K104" s="75"/>
      <c r="L104" s="78"/>
      <c r="M104" s="75"/>
      <c r="N104" s="75"/>
      <c r="O104" s="326"/>
      <c r="P104" s="19"/>
      <c r="Q104" s="19"/>
    </row>
    <row r="105" spans="1:17" s="20" customFormat="1" ht="20.25" customHeight="1" thickBot="1">
      <c r="A105" s="161"/>
      <c r="B105" s="162" t="s">
        <v>159</v>
      </c>
      <c r="C105" s="163" t="s">
        <v>46</v>
      </c>
      <c r="D105" s="152">
        <f>IF((E105+M105)&gt;0,(E105+M105)," ")</f>
        <v>36900</v>
      </c>
      <c r="E105" s="152">
        <f>IF((F105+I105+J105+K105+L105)&gt;0,(F105+I105+J105+K105+L105)," ")</f>
        <v>36900</v>
      </c>
      <c r="F105" s="152">
        <f>IF((H105+G105)&gt;0,(H105+G105)," ")</f>
        <v>36900</v>
      </c>
      <c r="G105" s="169">
        <v>4000</v>
      </c>
      <c r="H105" s="170">
        <v>32900</v>
      </c>
      <c r="I105" s="169"/>
      <c r="J105" s="79"/>
      <c r="K105" s="71"/>
      <c r="L105" s="72"/>
      <c r="M105" s="71"/>
      <c r="N105" s="71"/>
      <c r="O105" s="318"/>
      <c r="P105" s="19"/>
      <c r="Q105" s="19"/>
    </row>
    <row r="106" spans="1:17" s="13" customFormat="1" ht="24" customHeight="1">
      <c r="A106" s="136">
        <v>926</v>
      </c>
      <c r="B106" s="132"/>
      <c r="C106" s="133" t="s">
        <v>160</v>
      </c>
      <c r="D106" s="125">
        <f>IF((E106)&gt;0,(E106)," ")</f>
        <v>129170</v>
      </c>
      <c r="E106" s="125">
        <f>IF((F106+I106)&gt;0,(F106+I106)," ")</f>
        <v>129170</v>
      </c>
      <c r="F106" s="125">
        <f>IF((G106+H106)&gt;0,(G106+H106)," ")</f>
        <v>88600</v>
      </c>
      <c r="G106" s="259">
        <f>G108</f>
        <v>0</v>
      </c>
      <c r="H106" s="125">
        <f>H108</f>
        <v>88600</v>
      </c>
      <c r="I106" s="125">
        <f>SUM(I107:I108)</f>
        <v>40570</v>
      </c>
      <c r="J106" s="125"/>
      <c r="K106" s="65"/>
      <c r="L106" s="70"/>
      <c r="M106" s="65" t="str">
        <f>M108</f>
        <v xml:space="preserve"> </v>
      </c>
      <c r="N106" s="65" t="str">
        <f>N108</f>
        <v xml:space="preserve"> </v>
      </c>
      <c r="O106" s="315"/>
      <c r="P106" s="17"/>
      <c r="Q106" s="17"/>
    </row>
    <row r="107" spans="1:17" s="13" customFormat="1" ht="24" customHeight="1">
      <c r="A107" s="139"/>
      <c r="B107" s="107" t="s">
        <v>202</v>
      </c>
      <c r="C107" s="140" t="s">
        <v>203</v>
      </c>
      <c r="D107" s="144">
        <f>E107</f>
        <v>40570</v>
      </c>
      <c r="E107" s="144">
        <f>I107</f>
        <v>40570</v>
      </c>
      <c r="F107" s="144"/>
      <c r="G107" s="406"/>
      <c r="H107" s="145"/>
      <c r="I107" s="144">
        <v>40570</v>
      </c>
      <c r="J107" s="148"/>
      <c r="K107" s="403"/>
      <c r="L107" s="404"/>
      <c r="M107" s="403"/>
      <c r="N107" s="89"/>
      <c r="O107" s="407"/>
      <c r="P107" s="17"/>
      <c r="Q107" s="17"/>
    </row>
    <row r="108" spans="1:17" s="20" customFormat="1" ht="24.75" customHeight="1" thickBot="1">
      <c r="A108" s="161"/>
      <c r="B108" s="111" t="s">
        <v>161</v>
      </c>
      <c r="C108" s="142" t="s">
        <v>46</v>
      </c>
      <c r="D108" s="154">
        <f>IF((E108)&gt;0,(E108)," ")</f>
        <v>88600</v>
      </c>
      <c r="E108" s="154">
        <f>IF((F108+I108+J108+K108+L108)&gt;0,(F108+I108+J108+K108+L108)," ")</f>
        <v>88600</v>
      </c>
      <c r="F108" s="154">
        <f>IF((G108+H108)&gt;0,(G108+H108)," ")</f>
        <v>88600</v>
      </c>
      <c r="G108" s="317">
        <v>0</v>
      </c>
      <c r="H108" s="276">
        <v>88600</v>
      </c>
      <c r="I108" s="169"/>
      <c r="J108" s="170"/>
      <c r="K108" s="71"/>
      <c r="L108" s="405"/>
      <c r="M108" s="71" t="s">
        <v>57</v>
      </c>
      <c r="N108" s="91" t="s">
        <v>57</v>
      </c>
      <c r="O108" s="318"/>
      <c r="P108" s="19"/>
      <c r="Q108" s="19"/>
    </row>
    <row r="109" spans="1:17" s="24" customFormat="1" ht="14.25" customHeight="1">
      <c r="A109" s="421" t="s">
        <v>162</v>
      </c>
      <c r="B109" s="422"/>
      <c r="C109" s="423"/>
      <c r="D109" s="417">
        <f>IF((E109+M109)&gt;0,(E109+M109),"")</f>
        <v>67264947.959999993</v>
      </c>
      <c r="E109" s="417">
        <f t="shared" ref="E109" si="12">IF((F109+I109+J109+K109+L109)&gt;0,(F109+I109+J109+K109+L109),"")</f>
        <v>63808634.959999993</v>
      </c>
      <c r="F109" s="417">
        <f>IF((G109+H109)&gt;0,(G109+H109),"")</f>
        <v>56843194.409999996</v>
      </c>
      <c r="G109" s="419">
        <f t="shared" ref="G109" si="13">G27+G30+G35+G38+G45+G57+G70+G75+G81+G87+G106+G102+G33+G47</f>
        <v>41599101</v>
      </c>
      <c r="H109" s="417">
        <f t="shared" ref="H109" si="14">H24+H27+H30+H33+H35+H38+H45+H50+H52+H57+H70+H75+H81+H87+H102+H106+H99+H21+H47</f>
        <v>15244093.41</v>
      </c>
      <c r="I109" s="419">
        <f t="shared" ref="I109" si="15">I24+I57+I75+I81+I87+I102+I99+I21+I30+I38+I47+I106+I70</f>
        <v>2364760</v>
      </c>
      <c r="J109" s="419">
        <f>J24+J27++J38+J45+J52+J57+J75+J81+J87+J35</f>
        <v>3328661</v>
      </c>
      <c r="K109" s="417">
        <f>K24+K27+K30+K33+K35+K38+K45+K50+K52+K70+K75+K81+K87+K102+K106+K57</f>
        <v>822019.55</v>
      </c>
      <c r="L109" s="419">
        <f>L24+L27+L30+L33+L35+L38+L45+L50+L52+L57+L70+L75+L81+L87+L102+L106</f>
        <v>450000</v>
      </c>
      <c r="M109" s="419">
        <f t="shared" ref="M109" si="16">N109</f>
        <v>3456313</v>
      </c>
      <c r="N109" s="415">
        <f>N33+N35+N38+N57+N52+N87+N81+N45+N27+N70+N99</f>
        <v>3456313</v>
      </c>
      <c r="O109" s="434">
        <f t="shared" ref="O109" si="17">O70</f>
        <v>50000</v>
      </c>
      <c r="P109" s="23"/>
      <c r="Q109" s="22"/>
    </row>
    <row r="110" spans="1:17" s="24" customFormat="1" ht="18.75" customHeight="1" thickBot="1">
      <c r="A110" s="424"/>
      <c r="B110" s="425"/>
      <c r="C110" s="426"/>
      <c r="D110" s="418"/>
      <c r="E110" s="418"/>
      <c r="F110" s="418"/>
      <c r="G110" s="420"/>
      <c r="H110" s="418"/>
      <c r="I110" s="420"/>
      <c r="J110" s="420"/>
      <c r="K110" s="418"/>
      <c r="L110" s="420"/>
      <c r="M110" s="420"/>
      <c r="N110" s="416"/>
      <c r="O110" s="435"/>
      <c r="P110" s="23"/>
      <c r="Q110" s="23"/>
    </row>
    <row r="111" spans="1:17" s="13" customFormat="1">
      <c r="A111" s="18"/>
      <c r="B111" s="25"/>
      <c r="C111" s="26"/>
      <c r="D111" s="14"/>
      <c r="E111" s="14"/>
      <c r="F111" s="14"/>
      <c r="G111" s="14"/>
      <c r="H111" s="14"/>
      <c r="I111" s="14"/>
      <c r="J111" s="14"/>
      <c r="K111" s="17"/>
      <c r="L111" s="17"/>
      <c r="M111" s="17"/>
      <c r="N111" s="17"/>
      <c r="O111" s="12"/>
      <c r="P111" s="12"/>
      <c r="Q111" s="12"/>
    </row>
    <row r="112" spans="1:17" s="13" customFormat="1">
      <c r="A112" s="18"/>
      <c r="B112" s="25"/>
      <c r="C112" s="26"/>
      <c r="D112" s="14"/>
      <c r="E112" s="14"/>
      <c r="F112" s="14"/>
      <c r="G112" s="14"/>
      <c r="H112" s="14"/>
      <c r="I112" s="14"/>
      <c r="J112" s="18"/>
      <c r="K112" s="27"/>
      <c r="L112" s="27"/>
      <c r="M112" s="18"/>
      <c r="N112" s="18"/>
      <c r="O112" s="18"/>
      <c r="P112" s="18"/>
      <c r="Q112" s="18"/>
    </row>
    <row r="113" spans="1:17" s="13" customFormat="1" ht="22.8">
      <c r="A113" s="18"/>
      <c r="B113" s="25"/>
      <c r="C113" s="26"/>
      <c r="D113" s="14"/>
      <c r="E113" s="14"/>
      <c r="F113" s="14"/>
      <c r="G113" s="14"/>
      <c r="H113" s="14"/>
      <c r="I113" s="14"/>
      <c r="J113" s="14"/>
      <c r="K113" s="427" t="s">
        <v>197</v>
      </c>
      <c r="L113" s="427"/>
      <c r="M113" s="427"/>
      <c r="N113" s="14"/>
      <c r="O113" s="16"/>
      <c r="P113" s="16"/>
      <c r="Q113" s="16"/>
    </row>
    <row r="114" spans="1:17" s="13" customFormat="1" ht="22.8">
      <c r="A114" s="18"/>
      <c r="B114" s="25"/>
      <c r="C114" s="26"/>
      <c r="D114" s="14"/>
      <c r="E114" s="14"/>
      <c r="F114" s="14"/>
      <c r="G114" s="14"/>
      <c r="H114" s="14"/>
      <c r="I114" s="14"/>
      <c r="J114" s="14"/>
      <c r="K114" s="427" t="s">
        <v>57</v>
      </c>
      <c r="L114" s="427"/>
      <c r="M114" s="427"/>
      <c r="N114" s="28"/>
      <c r="O114" s="12"/>
      <c r="P114" s="12"/>
      <c r="Q114" s="12"/>
    </row>
    <row r="115" spans="1:17" s="13" customFormat="1" ht="22.8">
      <c r="A115" s="18"/>
      <c r="B115" s="25"/>
      <c r="C115" s="26"/>
      <c r="D115" s="14"/>
      <c r="E115" s="14"/>
      <c r="F115" s="14"/>
      <c r="G115" s="14"/>
      <c r="H115" s="14"/>
      <c r="I115" s="14"/>
      <c r="J115" s="14"/>
      <c r="K115" s="29"/>
      <c r="L115" s="29"/>
      <c r="M115" s="29"/>
      <c r="N115" s="28"/>
      <c r="O115" s="12"/>
      <c r="P115" s="12"/>
      <c r="Q115" s="12"/>
    </row>
    <row r="116" spans="1:17" s="13" customFormat="1" ht="22.8">
      <c r="A116" s="18"/>
      <c r="B116" s="25"/>
      <c r="C116" s="26"/>
      <c r="D116" s="14"/>
      <c r="E116" s="14"/>
      <c r="F116" s="14"/>
      <c r="G116" s="14"/>
      <c r="H116" s="14"/>
      <c r="I116" s="14"/>
      <c r="J116" s="18"/>
      <c r="K116" s="427" t="s">
        <v>188</v>
      </c>
      <c r="L116" s="427"/>
      <c r="M116" s="427"/>
      <c r="N116" s="28"/>
      <c r="O116" s="18"/>
      <c r="P116" s="18"/>
      <c r="Q116" s="18"/>
    </row>
    <row r="117" spans="1:17" s="13" customFormat="1" ht="22.8">
      <c r="A117" s="18"/>
      <c r="B117" s="25"/>
      <c r="C117" s="26"/>
      <c r="D117" s="14"/>
      <c r="E117" s="14"/>
      <c r="F117" s="14"/>
      <c r="G117" s="14"/>
      <c r="H117" s="14"/>
      <c r="I117" s="14"/>
      <c r="J117" s="14"/>
      <c r="K117" s="427" t="s">
        <v>198</v>
      </c>
      <c r="L117" s="427"/>
      <c r="M117" s="427"/>
      <c r="N117" s="14"/>
      <c r="O117" s="16"/>
      <c r="P117" s="16"/>
      <c r="Q117" s="16"/>
    </row>
    <row r="118" spans="1:17" s="13" customFormat="1">
      <c r="A118" s="18"/>
      <c r="B118" s="25"/>
      <c r="C118" s="26"/>
      <c r="D118" s="14"/>
      <c r="E118" s="14"/>
      <c r="F118" s="14"/>
      <c r="G118" s="14"/>
      <c r="H118" s="14"/>
      <c r="I118" s="14"/>
      <c r="J118" s="14"/>
      <c r="K118" s="17"/>
      <c r="L118" s="17"/>
      <c r="M118" s="30"/>
      <c r="N118" s="30"/>
      <c r="O118" s="12"/>
      <c r="P118" s="12"/>
      <c r="Q118" s="12"/>
    </row>
    <row r="119" spans="1:17" s="13" customFormat="1">
      <c r="A119" s="18"/>
      <c r="B119" s="25"/>
      <c r="C119" s="26"/>
      <c r="D119" s="14"/>
      <c r="E119" s="14"/>
      <c r="F119" s="14"/>
      <c r="G119" s="14"/>
      <c r="H119" s="14"/>
      <c r="I119" s="14"/>
      <c r="J119" s="18"/>
      <c r="K119" s="31" t="s">
        <v>57</v>
      </c>
      <c r="L119" s="31"/>
      <c r="M119" s="31"/>
      <c r="N119" s="31"/>
      <c r="O119" s="32"/>
      <c r="P119" s="32"/>
      <c r="Q119" s="32"/>
    </row>
    <row r="120" spans="1:17" s="13" customFormat="1" ht="21">
      <c r="A120" s="18"/>
      <c r="B120" s="25"/>
      <c r="C120" s="26"/>
      <c r="D120" s="14"/>
      <c r="E120" s="14"/>
      <c r="F120" s="14"/>
      <c r="G120" s="14"/>
      <c r="H120" s="14"/>
      <c r="I120" s="14"/>
      <c r="J120" s="14"/>
      <c r="K120" s="412" t="s">
        <v>57</v>
      </c>
      <c r="L120" s="412"/>
      <c r="M120" s="412"/>
      <c r="N120" s="17"/>
      <c r="O120" s="12"/>
      <c r="P120" s="12"/>
      <c r="Q120" s="12"/>
    </row>
    <row r="121" spans="1:17" s="13" customFormat="1">
      <c r="A121" s="18"/>
      <c r="B121" s="25"/>
      <c r="C121" s="26"/>
      <c r="D121" s="14"/>
      <c r="E121" s="14"/>
      <c r="F121" s="14"/>
      <c r="G121" s="14"/>
      <c r="H121" s="14"/>
      <c r="I121" s="14"/>
      <c r="J121" s="14"/>
      <c r="K121" s="17"/>
      <c r="L121" s="17"/>
      <c r="M121" s="17"/>
      <c r="N121" s="17"/>
      <c r="O121" s="12"/>
      <c r="P121" s="12"/>
      <c r="Q121" s="12"/>
    </row>
    <row r="122" spans="1:17" s="13" customFormat="1">
      <c r="A122" s="18"/>
      <c r="B122" s="25"/>
      <c r="C122" s="26"/>
      <c r="D122" s="14"/>
      <c r="E122" s="14"/>
      <c r="F122" s="14"/>
      <c r="G122" s="14"/>
      <c r="H122" s="14"/>
      <c r="I122" s="14"/>
      <c r="J122" s="18"/>
      <c r="K122" s="27"/>
      <c r="L122" s="27"/>
      <c r="M122" s="18"/>
      <c r="N122" s="18"/>
      <c r="O122" s="18"/>
      <c r="P122" s="18"/>
      <c r="Q122" s="18"/>
    </row>
    <row r="123" spans="1:17" s="13" customFormat="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17"/>
      <c r="L123" s="17"/>
      <c r="M123" s="14"/>
      <c r="N123" s="14"/>
      <c r="O123" s="16"/>
      <c r="P123" s="16"/>
      <c r="Q123" s="16"/>
    </row>
    <row r="124" spans="1:17" s="13" customFormat="1">
      <c r="A124" s="18"/>
      <c r="B124" s="25"/>
      <c r="C124" s="26"/>
      <c r="D124" s="14"/>
      <c r="E124" s="14"/>
      <c r="F124" s="14"/>
      <c r="G124" s="14"/>
      <c r="H124" s="14"/>
      <c r="I124" s="14"/>
      <c r="J124" s="14"/>
      <c r="K124" s="17"/>
      <c r="L124" s="17"/>
      <c r="M124" s="17"/>
      <c r="N124" s="17"/>
      <c r="O124" s="12"/>
      <c r="P124" s="12"/>
      <c r="Q124" s="12"/>
    </row>
    <row r="125" spans="1:17" s="13" customFormat="1">
      <c r="A125" s="18"/>
      <c r="B125" s="25"/>
      <c r="C125" s="26"/>
      <c r="D125" s="14"/>
      <c r="E125" s="14"/>
      <c r="F125" s="14"/>
      <c r="G125" s="14"/>
      <c r="H125" s="14"/>
      <c r="I125" s="14"/>
      <c r="J125" s="18"/>
      <c r="K125" s="27"/>
      <c r="L125" s="27"/>
      <c r="M125" s="18"/>
      <c r="N125" s="18"/>
      <c r="O125" s="18"/>
      <c r="P125" s="18"/>
      <c r="Q125" s="18"/>
    </row>
    <row r="126" spans="1:17" s="13" customForma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14"/>
      <c r="N126" s="14"/>
      <c r="O126" s="16"/>
      <c r="P126" s="16"/>
      <c r="Q126" s="16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4"/>
      <c r="K127" s="17"/>
      <c r="L127" s="17"/>
      <c r="M127" s="17"/>
      <c r="N127" s="17"/>
      <c r="O127" s="12"/>
      <c r="P127" s="12"/>
      <c r="Q127" s="12"/>
    </row>
    <row r="128" spans="1:17" s="13" customFormat="1">
      <c r="A128" s="18"/>
      <c r="B128" s="25"/>
      <c r="C128" s="26"/>
      <c r="D128" s="14"/>
      <c r="E128" s="14"/>
      <c r="F128" s="14"/>
      <c r="G128" s="14"/>
      <c r="H128" s="14"/>
      <c r="I128" s="14"/>
      <c r="J128" s="18"/>
      <c r="K128" s="27"/>
      <c r="L128" s="27"/>
      <c r="M128" s="27"/>
      <c r="N128" s="27"/>
      <c r="O128" s="27"/>
      <c r="P128" s="27"/>
      <c r="Q128" s="27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4"/>
      <c r="K130" s="17"/>
      <c r="L130" s="17"/>
      <c r="M130" s="17"/>
      <c r="N130" s="17"/>
      <c r="O130" s="12"/>
      <c r="P130" s="12"/>
      <c r="Q130" s="12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8"/>
      <c r="K131" s="27"/>
      <c r="L131" s="27"/>
      <c r="M131" s="18"/>
      <c r="N131" s="18"/>
      <c r="O131" s="18"/>
      <c r="P131" s="18"/>
      <c r="Q131" s="18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4"/>
      <c r="N132" s="14"/>
      <c r="O132" s="16"/>
      <c r="P132" s="16"/>
      <c r="Q132" s="16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4"/>
      <c r="K133" s="17"/>
      <c r="L133" s="17"/>
      <c r="M133" s="17"/>
      <c r="N133" s="17"/>
      <c r="O133" s="12"/>
      <c r="P133" s="12"/>
      <c r="Q133" s="12"/>
    </row>
    <row r="134" spans="1:17" s="13" customFormat="1">
      <c r="A134" s="33"/>
      <c r="B134" s="25"/>
      <c r="C134" s="30"/>
      <c r="D134" s="30"/>
      <c r="E134" s="30"/>
      <c r="F134" s="30"/>
      <c r="G134" s="30"/>
      <c r="H134" s="30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8"/>
      <c r="K135" s="27"/>
      <c r="L135" s="27"/>
      <c r="M135" s="18"/>
      <c r="N135" s="18"/>
      <c r="O135" s="18"/>
      <c r="P135" s="18"/>
      <c r="Q135" s="18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4"/>
      <c r="K136" s="17"/>
      <c r="L136" s="17"/>
      <c r="M136" s="14"/>
      <c r="N136" s="14"/>
      <c r="O136" s="16"/>
      <c r="P136" s="16"/>
      <c r="Q136" s="16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8"/>
      <c r="K138" s="27"/>
      <c r="L138" s="27"/>
      <c r="M138" s="18"/>
      <c r="N138" s="18"/>
      <c r="O138" s="18"/>
      <c r="P138" s="18"/>
      <c r="Q138" s="18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4"/>
      <c r="K139" s="17"/>
      <c r="L139" s="17"/>
      <c r="M139" s="14"/>
      <c r="N139" s="14"/>
      <c r="O139" s="16"/>
      <c r="P139" s="16"/>
      <c r="Q139" s="16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7"/>
      <c r="N140" s="17"/>
      <c r="O140" s="12"/>
      <c r="P140" s="12"/>
      <c r="Q140" s="12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8"/>
      <c r="K141" s="27"/>
      <c r="L141" s="27"/>
      <c r="M141" s="27"/>
      <c r="N141" s="27"/>
      <c r="O141" s="32"/>
      <c r="P141" s="32"/>
      <c r="Q141" s="32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4"/>
      <c r="K142" s="17"/>
      <c r="L142" s="17"/>
      <c r="M142" s="14"/>
      <c r="N142" s="17"/>
      <c r="O142" s="12"/>
      <c r="P142" s="12"/>
      <c r="Q142" s="1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4"/>
      <c r="K143" s="17"/>
      <c r="L143" s="17"/>
      <c r="M143" s="17"/>
      <c r="N143" s="17"/>
      <c r="O143" s="12"/>
      <c r="P143" s="12"/>
      <c r="Q143" s="12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8"/>
      <c r="K144" s="27"/>
      <c r="L144" s="27"/>
      <c r="M144" s="18"/>
      <c r="N144" s="18"/>
      <c r="O144" s="18"/>
      <c r="P144" s="18"/>
      <c r="Q144" s="18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4"/>
      <c r="N145" s="14"/>
      <c r="O145" s="16"/>
      <c r="P145" s="16"/>
      <c r="Q145" s="16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4"/>
      <c r="K146" s="17"/>
      <c r="L146" s="17"/>
      <c r="M146" s="17"/>
      <c r="N146" s="17"/>
      <c r="O146" s="12"/>
      <c r="P146" s="12"/>
      <c r="Q146" s="12"/>
    </row>
    <row r="147" spans="1:17" s="13" customFormat="1">
      <c r="A147" s="18"/>
      <c r="B147" s="25"/>
      <c r="C147" s="34"/>
      <c r="D147" s="14"/>
      <c r="E147" s="14"/>
      <c r="F147" s="14"/>
      <c r="G147" s="14"/>
      <c r="H147" s="14"/>
      <c r="I147" s="14"/>
      <c r="J147" s="18"/>
      <c r="K147" s="27"/>
      <c r="L147" s="27"/>
      <c r="M147" s="27"/>
      <c r="N147" s="27"/>
      <c r="O147" s="27"/>
      <c r="P147" s="27"/>
      <c r="Q147" s="27"/>
    </row>
    <row r="148" spans="1:17" s="13" customFormat="1">
      <c r="A148" s="18"/>
      <c r="B148" s="25"/>
      <c r="C148" s="34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4"/>
      <c r="K149" s="17"/>
      <c r="L149" s="17"/>
      <c r="M149" s="17"/>
      <c r="N149" s="17"/>
      <c r="O149" s="12"/>
      <c r="P149" s="12"/>
      <c r="Q149" s="12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8"/>
      <c r="K150" s="27"/>
      <c r="L150" s="27"/>
      <c r="M150" s="18"/>
      <c r="N150" s="18"/>
      <c r="O150" s="18"/>
      <c r="P150" s="18"/>
      <c r="Q150" s="18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4"/>
      <c r="N151" s="14"/>
      <c r="O151" s="16"/>
      <c r="P151" s="16"/>
      <c r="Q151" s="16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4"/>
      <c r="K152" s="17"/>
      <c r="L152" s="17"/>
      <c r="M152" s="17"/>
      <c r="N152" s="17"/>
      <c r="O152" s="12"/>
      <c r="P152" s="12"/>
      <c r="Q152" s="12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8"/>
      <c r="K153" s="27"/>
      <c r="L153" s="27"/>
      <c r="M153" s="18"/>
      <c r="N153" s="18"/>
      <c r="O153" s="18"/>
      <c r="P153" s="18"/>
      <c r="Q153" s="18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4"/>
      <c r="N154" s="14"/>
      <c r="O154" s="16"/>
      <c r="P154" s="16"/>
      <c r="Q154" s="16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4"/>
      <c r="K155" s="17"/>
      <c r="L155" s="17"/>
      <c r="M155" s="17"/>
      <c r="N155" s="17"/>
      <c r="O155" s="12"/>
      <c r="P155" s="12"/>
      <c r="Q155" s="12"/>
    </row>
    <row r="156" spans="1:17" s="13" customFormat="1">
      <c r="A156" s="18"/>
      <c r="B156" s="25"/>
      <c r="C156" s="26"/>
      <c r="D156" s="14"/>
      <c r="E156" s="14"/>
      <c r="F156" s="14"/>
      <c r="G156" s="14"/>
      <c r="H156" s="14"/>
      <c r="I156" s="14"/>
      <c r="J156" s="18"/>
      <c r="K156" s="27"/>
      <c r="L156" s="27"/>
      <c r="M156" s="18"/>
      <c r="N156" s="18"/>
      <c r="O156" s="18"/>
      <c r="P156" s="18"/>
      <c r="Q156" s="18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4"/>
      <c r="N157" s="17"/>
      <c r="O157" s="16"/>
      <c r="P157" s="16"/>
      <c r="Q157" s="16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4"/>
      <c r="K158" s="17"/>
      <c r="L158" s="17"/>
      <c r="M158" s="17"/>
      <c r="N158" s="17"/>
      <c r="O158" s="12"/>
      <c r="P158" s="12"/>
      <c r="Q158" s="12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8"/>
      <c r="K159" s="27"/>
      <c r="L159" s="27"/>
      <c r="M159" s="18"/>
      <c r="N159" s="18"/>
      <c r="O159" s="18"/>
      <c r="P159" s="18"/>
      <c r="Q159" s="18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4"/>
      <c r="N160" s="14"/>
      <c r="O160" s="16"/>
      <c r="P160" s="16"/>
      <c r="Q160" s="16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4"/>
      <c r="K161" s="17"/>
      <c r="L161" s="17"/>
      <c r="M161" s="17"/>
      <c r="N161" s="17"/>
      <c r="O161" s="12"/>
      <c r="P161" s="12"/>
      <c r="Q161" s="12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8"/>
      <c r="K162" s="27"/>
      <c r="L162" s="27"/>
      <c r="M162" s="18"/>
      <c r="N162" s="18"/>
      <c r="O162" s="18"/>
      <c r="P162" s="18"/>
      <c r="Q162" s="18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4"/>
      <c r="N163" s="14"/>
      <c r="O163" s="16"/>
      <c r="P163" s="16"/>
      <c r="Q163" s="16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4"/>
      <c r="K164" s="17"/>
      <c r="L164" s="17"/>
      <c r="M164" s="17"/>
      <c r="N164" s="17"/>
      <c r="O164" s="12"/>
      <c r="P164" s="12"/>
      <c r="Q164" s="12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8"/>
      <c r="K165" s="27"/>
      <c r="L165" s="27"/>
      <c r="M165" s="18"/>
      <c r="N165" s="18"/>
      <c r="O165" s="18"/>
      <c r="P165" s="18"/>
      <c r="Q165" s="18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4"/>
      <c r="N166" s="14"/>
      <c r="O166" s="16"/>
      <c r="P166" s="16"/>
      <c r="Q166" s="16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4"/>
      <c r="K167" s="17"/>
      <c r="L167" s="17"/>
      <c r="M167" s="17"/>
      <c r="N167" s="17"/>
      <c r="O167" s="12"/>
      <c r="P167" s="12"/>
      <c r="Q167" s="12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8"/>
      <c r="K168" s="27"/>
      <c r="L168" s="27"/>
      <c r="M168" s="18"/>
      <c r="N168" s="18"/>
      <c r="O168" s="18"/>
      <c r="P168" s="18"/>
      <c r="Q168" s="18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4"/>
      <c r="N169" s="14"/>
      <c r="O169" s="16"/>
      <c r="P169" s="16"/>
      <c r="Q169" s="16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4"/>
      <c r="K170" s="17"/>
      <c r="L170" s="17"/>
      <c r="M170" s="17"/>
      <c r="N170" s="17"/>
      <c r="O170" s="12"/>
      <c r="P170" s="12"/>
      <c r="Q170" s="12"/>
    </row>
    <row r="171" spans="1:17" s="13" customFormat="1">
      <c r="A171" s="18"/>
      <c r="B171" s="25"/>
      <c r="C171" s="34"/>
      <c r="D171" s="14"/>
      <c r="E171" s="14"/>
      <c r="F171" s="14"/>
      <c r="G171" s="14"/>
      <c r="H171" s="14"/>
      <c r="I171" s="14"/>
      <c r="J171" s="18"/>
      <c r="K171" s="27"/>
      <c r="L171" s="27"/>
      <c r="M171" s="27"/>
      <c r="N171" s="27"/>
      <c r="O171" s="27"/>
      <c r="P171" s="35"/>
      <c r="Q171" s="27"/>
    </row>
    <row r="172" spans="1:17" s="13" customFormat="1">
      <c r="A172" s="18"/>
      <c r="B172" s="25"/>
      <c r="C172" s="34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4"/>
      <c r="K173" s="17"/>
      <c r="L173" s="17"/>
      <c r="M173" s="17"/>
      <c r="N173" s="17"/>
      <c r="O173" s="12"/>
      <c r="P173" s="16"/>
      <c r="Q173" s="12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8"/>
      <c r="K174" s="27"/>
      <c r="L174" s="27"/>
      <c r="M174" s="18"/>
      <c r="N174" s="18"/>
      <c r="O174" s="18"/>
      <c r="P174" s="18"/>
      <c r="Q174" s="18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4"/>
      <c r="N175" s="14"/>
      <c r="O175" s="16"/>
      <c r="P175" s="16"/>
      <c r="Q175" s="16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4"/>
      <c r="K176" s="17"/>
      <c r="L176" s="17"/>
      <c r="M176" s="17"/>
      <c r="N176" s="17"/>
      <c r="O176" s="12"/>
      <c r="P176" s="12"/>
      <c r="Q176" s="12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8"/>
      <c r="K177" s="27"/>
      <c r="L177" s="27"/>
      <c r="M177" s="18"/>
      <c r="N177" s="18"/>
      <c r="O177" s="18"/>
      <c r="P177" s="18"/>
      <c r="Q177" s="18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4"/>
      <c r="N178" s="14"/>
      <c r="O178" s="16"/>
      <c r="P178" s="16"/>
      <c r="Q178" s="16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4"/>
      <c r="K179" s="17"/>
      <c r="L179" s="17"/>
      <c r="M179" s="17"/>
      <c r="N179" s="17"/>
      <c r="O179" s="12"/>
      <c r="P179" s="12"/>
      <c r="Q179" s="12"/>
    </row>
    <row r="180" spans="1:17" s="13" customFormat="1">
      <c r="A180" s="18"/>
      <c r="B180" s="25"/>
      <c r="C180" s="26"/>
      <c r="D180" s="14"/>
      <c r="E180" s="14"/>
      <c r="F180" s="14"/>
      <c r="G180" s="14"/>
      <c r="H180" s="14"/>
      <c r="I180" s="14"/>
      <c r="J180" s="18"/>
      <c r="K180" s="27"/>
      <c r="L180" s="27"/>
      <c r="M180" s="18"/>
      <c r="N180" s="18"/>
      <c r="O180" s="18"/>
      <c r="P180" s="18"/>
      <c r="Q180" s="18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4"/>
      <c r="N181" s="14"/>
      <c r="O181" s="16"/>
      <c r="P181" s="16"/>
      <c r="Q181" s="16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4"/>
      <c r="K182" s="17"/>
      <c r="L182" s="17"/>
      <c r="M182" s="17"/>
      <c r="N182" s="17"/>
      <c r="O182" s="12"/>
      <c r="P182" s="12"/>
      <c r="Q182" s="12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8"/>
      <c r="K183" s="27"/>
      <c r="L183" s="27"/>
      <c r="M183" s="18"/>
      <c r="N183" s="18"/>
      <c r="O183" s="18"/>
      <c r="P183" s="35"/>
      <c r="Q183" s="18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4"/>
      <c r="N184" s="14"/>
      <c r="O184" s="16"/>
      <c r="P184" s="16"/>
      <c r="Q184" s="16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4"/>
      <c r="K185" s="17"/>
      <c r="L185" s="17"/>
      <c r="M185" s="17"/>
      <c r="N185" s="17"/>
      <c r="O185" s="12"/>
      <c r="P185" s="16"/>
      <c r="Q185" s="12"/>
    </row>
    <row r="186" spans="1:17" s="13" customFormat="1">
      <c r="A186" s="33"/>
      <c r="B186" s="25"/>
      <c r="C186" s="413"/>
      <c r="D186" s="413"/>
      <c r="E186" s="413"/>
      <c r="F186" s="413"/>
      <c r="G186" s="413"/>
      <c r="H186" s="41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8"/>
      <c r="K187" s="27"/>
      <c r="L187" s="27"/>
      <c r="M187" s="18"/>
      <c r="N187" s="18"/>
      <c r="O187" s="18"/>
      <c r="P187" s="18"/>
      <c r="Q187" s="18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4"/>
      <c r="K188" s="17"/>
      <c r="L188" s="17"/>
      <c r="M188" s="14"/>
      <c r="N188" s="14"/>
      <c r="O188" s="16"/>
      <c r="P188" s="16"/>
      <c r="Q188" s="16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7"/>
      <c r="N189" s="17"/>
      <c r="O189" s="12"/>
      <c r="P189" s="12"/>
      <c r="Q189" s="12"/>
    </row>
    <row r="190" spans="1:17" s="13" customFormat="1">
      <c r="A190" s="18"/>
      <c r="B190" s="25"/>
      <c r="C190" s="34"/>
      <c r="D190" s="14"/>
      <c r="E190" s="14"/>
      <c r="F190" s="14"/>
      <c r="G190" s="14"/>
      <c r="H190" s="14"/>
      <c r="I190" s="14"/>
      <c r="J190" s="18"/>
      <c r="K190" s="27"/>
      <c r="L190" s="27"/>
      <c r="M190" s="27"/>
      <c r="N190" s="27"/>
      <c r="O190" s="27"/>
      <c r="P190" s="27"/>
      <c r="Q190" s="27"/>
    </row>
    <row r="191" spans="1:17" s="13" customFormat="1">
      <c r="A191" s="18"/>
      <c r="B191" s="25"/>
      <c r="C191" s="34"/>
      <c r="D191" s="14"/>
      <c r="E191" s="14"/>
      <c r="F191" s="14"/>
      <c r="G191" s="14"/>
      <c r="H191" s="14"/>
      <c r="I191" s="14"/>
      <c r="J191" s="14"/>
      <c r="K191" s="17"/>
      <c r="L191" s="17"/>
      <c r="M191" s="17"/>
      <c r="N191" s="17"/>
      <c r="O191" s="12"/>
      <c r="P191" s="12"/>
      <c r="Q191" s="12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7"/>
      <c r="N192" s="17"/>
      <c r="O192" s="12"/>
      <c r="P192" s="12"/>
      <c r="Q192" s="12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8"/>
      <c r="K193" s="27"/>
      <c r="L193" s="27"/>
      <c r="M193" s="18"/>
      <c r="N193" s="18"/>
      <c r="O193" s="18"/>
      <c r="P193" s="18"/>
      <c r="Q193" s="18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4"/>
      <c r="K194" s="17"/>
      <c r="L194" s="17"/>
      <c r="M194" s="14"/>
      <c r="N194" s="14"/>
      <c r="O194" s="16"/>
      <c r="P194" s="16"/>
      <c r="Q194" s="16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4"/>
      <c r="K195" s="17"/>
      <c r="L195" s="17"/>
      <c r="M195" s="17"/>
      <c r="N195" s="17"/>
      <c r="O195" s="12"/>
      <c r="P195" s="12"/>
      <c r="Q195" s="12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8"/>
      <c r="K196" s="27"/>
      <c r="L196" s="27"/>
      <c r="M196" s="18"/>
      <c r="N196" s="18"/>
      <c r="O196" s="18"/>
      <c r="P196" s="18"/>
      <c r="Q196" s="18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4"/>
      <c r="N197" s="14"/>
      <c r="O197" s="16"/>
      <c r="P197" s="16"/>
      <c r="Q197" s="16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4"/>
      <c r="K198" s="17"/>
      <c r="L198" s="17"/>
      <c r="M198" s="17"/>
      <c r="N198" s="17"/>
      <c r="O198" s="12"/>
      <c r="P198" s="12"/>
      <c r="Q198" s="12"/>
    </row>
    <row r="199" spans="1:17" s="13" customFormat="1">
      <c r="A199" s="18"/>
      <c r="B199" s="25"/>
      <c r="C199" s="26"/>
      <c r="D199" s="14"/>
      <c r="E199" s="14"/>
      <c r="F199" s="14"/>
      <c r="G199" s="14"/>
      <c r="H199" s="14"/>
      <c r="I199" s="14"/>
      <c r="J199" s="18"/>
      <c r="K199" s="27"/>
      <c r="L199" s="27"/>
      <c r="M199" s="18"/>
      <c r="N199" s="18"/>
      <c r="O199" s="18"/>
      <c r="P199" s="18"/>
      <c r="Q199" s="18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4"/>
      <c r="N200" s="14"/>
      <c r="O200" s="16"/>
      <c r="P200" s="16"/>
      <c r="Q200" s="16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4"/>
      <c r="K201" s="17"/>
      <c r="L201" s="17"/>
      <c r="M201" s="17"/>
      <c r="N201" s="17"/>
      <c r="O201" s="12"/>
      <c r="P201" s="12"/>
      <c r="Q201" s="12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8"/>
      <c r="K202" s="27"/>
      <c r="L202" s="27"/>
      <c r="M202" s="18"/>
      <c r="N202" s="18"/>
      <c r="O202" s="18"/>
      <c r="P202" s="18"/>
      <c r="Q202" s="18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4"/>
      <c r="N203" s="14"/>
      <c r="O203" s="16"/>
      <c r="P203" s="16"/>
      <c r="Q203" s="16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4"/>
      <c r="K204" s="17"/>
      <c r="L204" s="17"/>
      <c r="M204" s="17"/>
      <c r="N204" s="17"/>
      <c r="O204" s="12"/>
      <c r="P204" s="12"/>
      <c r="Q204" s="12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8"/>
      <c r="K205" s="27"/>
      <c r="L205" s="27"/>
      <c r="M205" s="18"/>
      <c r="N205" s="18"/>
      <c r="O205" s="18"/>
      <c r="P205" s="18"/>
      <c r="Q205" s="18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4"/>
      <c r="N206" s="14"/>
      <c r="O206" s="16"/>
      <c r="P206" s="16"/>
      <c r="Q206" s="16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4"/>
      <c r="K207" s="17"/>
      <c r="L207" s="17"/>
      <c r="M207" s="17"/>
      <c r="N207" s="17"/>
      <c r="O207" s="12"/>
      <c r="P207" s="12"/>
      <c r="Q207" s="12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8"/>
      <c r="K208" s="27"/>
      <c r="L208" s="27"/>
      <c r="M208" s="18"/>
      <c r="N208" s="18"/>
      <c r="O208" s="18"/>
      <c r="P208" s="18"/>
      <c r="Q208" s="18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4"/>
      <c r="N209" s="14"/>
      <c r="O209" s="16"/>
      <c r="P209" s="16"/>
      <c r="Q209" s="16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4"/>
      <c r="K210" s="17"/>
      <c r="L210" s="17"/>
      <c r="M210" s="17"/>
      <c r="N210" s="17"/>
      <c r="O210" s="12"/>
      <c r="P210" s="12"/>
      <c r="Q210" s="12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8"/>
      <c r="K211" s="27"/>
      <c r="L211" s="27"/>
      <c r="M211" s="18"/>
      <c r="N211" s="18"/>
      <c r="O211" s="18"/>
      <c r="P211" s="18"/>
      <c r="Q211" s="18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4"/>
      <c r="N212" s="14"/>
      <c r="O212" s="16"/>
      <c r="P212" s="16"/>
      <c r="Q212" s="16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4"/>
      <c r="K213" s="17"/>
      <c r="L213" s="17"/>
      <c r="M213" s="17"/>
      <c r="N213" s="17"/>
      <c r="O213" s="12"/>
      <c r="P213" s="12"/>
      <c r="Q213" s="12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8"/>
      <c r="K214" s="27"/>
      <c r="L214" s="27"/>
      <c r="M214" s="18"/>
      <c r="N214" s="18"/>
      <c r="O214" s="18"/>
      <c r="P214" s="18"/>
      <c r="Q214" s="18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4"/>
      <c r="N215" s="14"/>
      <c r="O215" s="16"/>
      <c r="P215" s="16"/>
      <c r="Q215" s="16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4"/>
      <c r="K216" s="17"/>
      <c r="L216" s="17"/>
      <c r="M216" s="17"/>
      <c r="N216" s="17"/>
      <c r="O216" s="12"/>
      <c r="P216" s="12"/>
      <c r="Q216" s="12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8"/>
      <c r="K217" s="27"/>
      <c r="L217" s="27"/>
      <c r="M217" s="18"/>
      <c r="N217" s="18"/>
      <c r="O217" s="18"/>
      <c r="P217" s="18"/>
      <c r="Q217" s="18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4"/>
      <c r="N218" s="14"/>
      <c r="O218" s="16"/>
      <c r="P218" s="16"/>
      <c r="Q218" s="16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4"/>
      <c r="K219" s="17"/>
      <c r="L219" s="17"/>
      <c r="M219" s="17"/>
      <c r="N219" s="17"/>
      <c r="O219" s="12"/>
      <c r="P219" s="12"/>
      <c r="Q219" s="12"/>
    </row>
    <row r="220" spans="1:17" s="13" customFormat="1">
      <c r="A220" s="18"/>
      <c r="B220" s="25"/>
      <c r="C220" s="34"/>
      <c r="D220" s="14"/>
      <c r="E220" s="14"/>
      <c r="F220" s="14"/>
      <c r="G220" s="14"/>
      <c r="H220" s="14"/>
      <c r="I220" s="14"/>
      <c r="J220" s="18"/>
      <c r="K220" s="27"/>
      <c r="L220" s="27"/>
      <c r="M220" s="27"/>
      <c r="N220" s="27"/>
      <c r="O220" s="27"/>
      <c r="P220" s="27"/>
      <c r="Q220" s="27"/>
    </row>
    <row r="221" spans="1:17" s="13" customFormat="1">
      <c r="A221" s="18"/>
      <c r="B221" s="25"/>
      <c r="C221" s="34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4"/>
      <c r="K222" s="17"/>
      <c r="L222" s="17"/>
      <c r="M222" s="17"/>
      <c r="N222" s="17"/>
      <c r="O222" s="12"/>
      <c r="P222" s="12"/>
      <c r="Q222" s="12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8"/>
      <c r="K223" s="27"/>
      <c r="L223" s="27"/>
      <c r="M223" s="18"/>
      <c r="N223" s="18"/>
      <c r="O223" s="18"/>
      <c r="P223" s="18"/>
      <c r="Q223" s="18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6"/>
      <c r="P224" s="16"/>
      <c r="Q224" s="16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4"/>
      <c r="K225" s="17"/>
      <c r="L225" s="17"/>
      <c r="M225" s="17"/>
      <c r="N225" s="17"/>
      <c r="O225" s="12"/>
      <c r="P225" s="12"/>
      <c r="Q225" s="12"/>
    </row>
    <row r="226" spans="1:17" s="13" customFormat="1">
      <c r="A226" s="18"/>
      <c r="B226" s="25"/>
      <c r="C226" s="34"/>
      <c r="D226" s="14"/>
      <c r="E226" s="14"/>
      <c r="F226" s="14"/>
      <c r="G226" s="14"/>
      <c r="H226" s="14"/>
      <c r="I226" s="14"/>
      <c r="J226" s="18"/>
      <c r="K226" s="27"/>
      <c r="L226" s="27"/>
      <c r="M226" s="27"/>
      <c r="N226" s="27"/>
      <c r="O226" s="27"/>
      <c r="P226" s="27"/>
      <c r="Q226" s="27"/>
    </row>
    <row r="227" spans="1:17" s="13" customFormat="1">
      <c r="A227" s="18"/>
      <c r="B227" s="25"/>
      <c r="C227" s="34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26"/>
      <c r="D228" s="14"/>
      <c r="E228" s="14"/>
      <c r="F228" s="14"/>
      <c r="G228" s="14"/>
      <c r="H228" s="14"/>
      <c r="I228" s="14"/>
      <c r="J228" s="14"/>
      <c r="K228" s="17"/>
      <c r="L228" s="17"/>
      <c r="M228" s="17"/>
      <c r="N228" s="17"/>
      <c r="O228" s="12"/>
      <c r="P228" s="12"/>
      <c r="Q228" s="12"/>
    </row>
    <row r="229" spans="1:17" s="13" customFormat="1">
      <c r="A229" s="18"/>
      <c r="B229" s="25"/>
      <c r="C229" s="26"/>
      <c r="D229" s="14"/>
      <c r="E229" s="14"/>
      <c r="F229" s="14"/>
      <c r="G229" s="14"/>
      <c r="H229" s="14"/>
      <c r="I229" s="14"/>
      <c r="J229" s="18"/>
      <c r="K229" s="27"/>
      <c r="L229" s="27"/>
      <c r="M229" s="18"/>
      <c r="N229" s="18"/>
      <c r="O229" s="18"/>
      <c r="P229" s="18"/>
      <c r="Q229" s="18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4"/>
      <c r="N230" s="14"/>
      <c r="O230" s="16"/>
      <c r="P230" s="16"/>
      <c r="Q230" s="16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4"/>
      <c r="K231" s="17"/>
      <c r="L231" s="17"/>
      <c r="M231" s="17"/>
      <c r="N231" s="17"/>
      <c r="O231" s="12"/>
      <c r="P231" s="12"/>
      <c r="Q231" s="12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8"/>
      <c r="K232" s="27"/>
      <c r="L232" s="27"/>
      <c r="M232" s="18"/>
      <c r="N232" s="18"/>
      <c r="O232" s="18"/>
      <c r="P232" s="18"/>
      <c r="Q232" s="18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4"/>
      <c r="N233" s="14"/>
      <c r="O233" s="16"/>
      <c r="P233" s="16"/>
      <c r="Q233" s="16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4"/>
      <c r="K234" s="17"/>
      <c r="L234" s="17"/>
      <c r="M234" s="17"/>
      <c r="N234" s="17"/>
      <c r="O234" s="12"/>
      <c r="P234" s="12"/>
      <c r="Q234" s="12"/>
    </row>
    <row r="235" spans="1:17" s="13" customFormat="1">
      <c r="A235" s="18"/>
      <c r="B235" s="25"/>
      <c r="C235" s="26"/>
      <c r="D235" s="14"/>
      <c r="E235" s="14"/>
      <c r="F235" s="14"/>
      <c r="G235" s="14"/>
      <c r="H235" s="14"/>
      <c r="I235" s="14"/>
      <c r="J235" s="18"/>
      <c r="K235" s="27"/>
      <c r="L235" s="27"/>
      <c r="M235" s="18"/>
      <c r="N235" s="18"/>
      <c r="O235" s="18"/>
      <c r="P235" s="18"/>
      <c r="Q235" s="18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4"/>
      <c r="N236" s="14"/>
      <c r="O236" s="16"/>
      <c r="P236" s="16"/>
      <c r="Q236" s="16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4"/>
      <c r="K237" s="17"/>
      <c r="L237" s="17"/>
      <c r="M237" s="17"/>
      <c r="N237" s="17"/>
      <c r="O237" s="12"/>
      <c r="P237" s="12"/>
      <c r="Q237" s="12"/>
    </row>
    <row r="238" spans="1:17" s="13" customFormat="1">
      <c r="A238" s="33"/>
      <c r="B238" s="25"/>
      <c r="C238" s="413"/>
      <c r="D238" s="413"/>
      <c r="E238" s="413"/>
      <c r="F238" s="413"/>
      <c r="G238" s="413"/>
      <c r="H238" s="41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1:17" s="13" customFormat="1">
      <c r="A239" s="18"/>
      <c r="B239" s="25"/>
      <c r="C239" s="34"/>
      <c r="D239" s="14"/>
      <c r="E239" s="14"/>
      <c r="F239" s="14"/>
      <c r="G239" s="14"/>
      <c r="H239" s="14"/>
      <c r="I239" s="14"/>
      <c r="J239" s="18"/>
      <c r="K239" s="27"/>
      <c r="L239" s="27"/>
      <c r="M239" s="27"/>
      <c r="N239" s="27"/>
      <c r="O239" s="27"/>
      <c r="P239" s="27"/>
      <c r="Q239" s="27"/>
    </row>
    <row r="240" spans="1:17" s="13" customFormat="1">
      <c r="A240" s="18"/>
      <c r="B240" s="25"/>
      <c r="C240" s="34"/>
      <c r="D240" s="14"/>
      <c r="E240" s="14"/>
      <c r="F240" s="14"/>
      <c r="G240" s="14"/>
      <c r="H240" s="14"/>
      <c r="I240" s="14"/>
      <c r="J240" s="14"/>
      <c r="K240" s="17"/>
      <c r="L240" s="17"/>
      <c r="M240" s="17"/>
      <c r="N240" s="17"/>
      <c r="O240" s="12"/>
      <c r="P240" s="12"/>
      <c r="Q240" s="12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7"/>
      <c r="N241" s="17"/>
      <c r="O241" s="12"/>
      <c r="P241" s="12"/>
      <c r="Q241" s="12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8"/>
      <c r="K242" s="27"/>
      <c r="L242" s="27"/>
      <c r="M242" s="18"/>
      <c r="N242" s="18"/>
      <c r="O242" s="18"/>
      <c r="P242" s="18"/>
      <c r="Q242" s="18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4"/>
      <c r="K243" s="17"/>
      <c r="L243" s="17"/>
      <c r="M243" s="14"/>
      <c r="N243" s="14"/>
      <c r="O243" s="16"/>
      <c r="P243" s="16"/>
      <c r="Q243" s="16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7"/>
      <c r="N244" s="17"/>
      <c r="O244" s="12"/>
      <c r="P244" s="12"/>
      <c r="Q244" s="12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8"/>
      <c r="K245" s="27"/>
      <c r="L245" s="27"/>
      <c r="M245" s="18"/>
      <c r="N245" s="18"/>
      <c r="O245" s="18"/>
      <c r="P245" s="18"/>
      <c r="Q245" s="18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4"/>
      <c r="K246" s="17"/>
      <c r="L246" s="17"/>
      <c r="M246" s="14"/>
      <c r="N246" s="14"/>
      <c r="O246" s="16"/>
      <c r="P246" s="16"/>
      <c r="Q246" s="16"/>
    </row>
    <row r="247" spans="1:17" s="13" customFormat="1">
      <c r="A247" s="18"/>
      <c r="B247" s="25"/>
      <c r="C247" s="26"/>
      <c r="D247" s="14"/>
      <c r="E247" s="14"/>
      <c r="F247" s="14"/>
      <c r="G247" s="14"/>
      <c r="H247" s="14"/>
      <c r="I247" s="14"/>
      <c r="J247" s="14"/>
      <c r="K247" s="17"/>
      <c r="L247" s="17"/>
      <c r="M247" s="17"/>
      <c r="N247" s="17"/>
      <c r="O247" s="12"/>
      <c r="P247" s="12"/>
      <c r="Q247" s="12"/>
    </row>
    <row r="248" spans="1:17" s="36" customFormat="1">
      <c r="A248" s="414"/>
      <c r="B248" s="414"/>
      <c r="C248" s="414"/>
      <c r="D248" s="414"/>
      <c r="E248" s="414"/>
      <c r="F248" s="414"/>
      <c r="G248" s="414"/>
      <c r="H248" s="414"/>
      <c r="I248" s="18"/>
      <c r="J248" s="18"/>
      <c r="K248" s="27"/>
      <c r="L248" s="27"/>
      <c r="M248" s="18"/>
      <c r="N248" s="18"/>
      <c r="O248" s="18"/>
      <c r="P248" s="18"/>
      <c r="Q248" s="18"/>
    </row>
    <row r="249" spans="1:17" s="36" customFormat="1">
      <c r="A249" s="414"/>
      <c r="B249" s="414"/>
      <c r="C249" s="414"/>
      <c r="D249" s="414"/>
      <c r="E249" s="414"/>
      <c r="F249" s="414"/>
      <c r="G249" s="414"/>
      <c r="H249" s="414"/>
      <c r="I249" s="18"/>
      <c r="J249" s="14"/>
      <c r="K249" s="17"/>
      <c r="L249" s="17"/>
      <c r="M249" s="14"/>
      <c r="N249" s="14"/>
      <c r="O249" s="16"/>
      <c r="P249" s="16"/>
      <c r="Q249" s="16"/>
    </row>
    <row r="250" spans="1:17" s="36" customFormat="1">
      <c r="A250" s="414"/>
      <c r="B250" s="414"/>
      <c r="C250" s="414"/>
      <c r="D250" s="414"/>
      <c r="E250" s="414"/>
      <c r="F250" s="414"/>
      <c r="G250" s="414"/>
      <c r="H250" s="414"/>
      <c r="I250" s="18"/>
      <c r="J250" s="14"/>
      <c r="K250" s="17"/>
      <c r="L250" s="17"/>
      <c r="M250" s="17"/>
      <c r="N250" s="17"/>
      <c r="O250" s="12"/>
      <c r="P250" s="12"/>
      <c r="Q250" s="12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1:17">
      <c r="A252" s="37"/>
      <c r="C252" s="39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</row>
    <row r="253" spans="1:17">
      <c r="A253" s="37"/>
      <c r="C253" s="39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</row>
    <row r="254" spans="1:17">
      <c r="A254" s="37"/>
      <c r="C254" s="39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</row>
    <row r="255" spans="1:17">
      <c r="A255" s="37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</row>
    <row r="256" spans="1:17">
      <c r="A256" s="37"/>
      <c r="C256" s="39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</row>
    <row r="257" spans="1:14">
      <c r="A257" s="37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</row>
    <row r="258" spans="1:14">
      <c r="A258" s="37"/>
      <c r="C258" s="39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</row>
    <row r="259" spans="1:14">
      <c r="A259" s="37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</row>
    <row r="260" spans="1:14">
      <c r="A260" s="37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</row>
    <row r="261" spans="1:14">
      <c r="A261" s="37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</row>
    <row r="262" spans="1:14">
      <c r="A262" s="37"/>
      <c r="C262" s="39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</row>
    <row r="263" spans="1:14">
      <c r="A263" s="37"/>
      <c r="C263" s="39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</row>
    <row r="264" spans="1:14">
      <c r="A264" s="37"/>
      <c r="C264" s="39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</row>
    <row r="265" spans="1:14">
      <c r="A265" s="37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</row>
    <row r="266" spans="1:14">
      <c r="A266" s="37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</row>
    <row r="267" spans="1:14">
      <c r="A267" s="37"/>
      <c r="C267" s="39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1:14">
      <c r="A268" s="37"/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</row>
    <row r="269" spans="1:14">
      <c r="A269" s="37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</row>
    <row r="270" spans="1:14">
      <c r="A270" s="37"/>
      <c r="C270" s="39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</row>
    <row r="271" spans="1:14">
      <c r="A271" s="37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</row>
    <row r="272" spans="1:14">
      <c r="A272" s="37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</row>
    <row r="273" spans="1:14">
      <c r="A273" s="37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1:14">
      <c r="A274" s="37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</row>
    <row r="275" spans="1:14">
      <c r="A275" s="37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</row>
    <row r="276" spans="1:14">
      <c r="A276" s="37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</row>
    <row r="277" spans="1:14">
      <c r="A277" s="37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</row>
    <row r="278" spans="1:14">
      <c r="A278" s="37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</row>
    <row r="279" spans="1:14">
      <c r="A279" s="37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</row>
    <row r="280" spans="1:14">
      <c r="A280" s="37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</row>
    <row r="281" spans="1:14">
      <c r="A281" s="37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</row>
    <row r="282" spans="1:14">
      <c r="A282" s="37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</row>
    <row r="283" spans="1:14">
      <c r="A283" s="37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</row>
    <row r="284" spans="1:14">
      <c r="A284" s="37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</row>
    <row r="285" spans="1:14">
      <c r="A285" s="37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</row>
    <row r="286" spans="1:14">
      <c r="A286" s="37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</row>
    <row r="287" spans="1:14">
      <c r="A287" s="37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</row>
    <row r="288" spans="1:14">
      <c r="A288" s="37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>
      <c r="A289" s="37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</row>
    <row r="290" spans="1:14">
      <c r="A290" s="37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</row>
    <row r="291" spans="1:14">
      <c r="A291" s="37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</row>
    <row r="292" spans="1:14">
      <c r="A292" s="37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</row>
    <row r="293" spans="1:14">
      <c r="A293" s="37"/>
      <c r="C293" s="39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</row>
    <row r="294" spans="1:14">
      <c r="A294" s="37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</row>
    <row r="295" spans="1:14">
      <c r="A295" s="37"/>
      <c r="C295" s="39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</row>
    <row r="296" spans="1:14">
      <c r="A296" s="37"/>
      <c r="C296" s="39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</row>
    <row r="297" spans="1:14">
      <c r="A297" s="37"/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</row>
    <row r="298" spans="1:14">
      <c r="A298" s="37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</row>
    <row r="299" spans="1:14">
      <c r="A299" s="37"/>
      <c r="C299" s="39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</row>
    <row r="300" spans="1:14">
      <c r="A300" s="37"/>
      <c r="C300" s="39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</row>
    <row r="301" spans="1:14">
      <c r="A301" s="37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</row>
    <row r="302" spans="1:14">
      <c r="A302" s="37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</row>
    <row r="303" spans="1:14">
      <c r="A303" s="37"/>
      <c r="C303" s="39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</row>
    <row r="304" spans="1:14">
      <c r="A304" s="37"/>
      <c r="C304" s="39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</row>
    <row r="305" spans="1:14">
      <c r="A305" s="37"/>
      <c r="C305" s="39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</row>
    <row r="306" spans="1:14">
      <c r="A306" s="37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</row>
    <row r="307" spans="1:14">
      <c r="A307" s="37"/>
      <c r="C307" s="39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</row>
    <row r="308" spans="1:14">
      <c r="A308" s="37"/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</row>
    <row r="309" spans="1:14">
      <c r="A309" s="37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</row>
    <row r="310" spans="1:14">
      <c r="A310" s="37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</row>
    <row r="311" spans="1:14">
      <c r="A311" s="37"/>
      <c r="C311" s="39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</row>
    <row r="312" spans="1:14">
      <c r="A312" s="37"/>
      <c r="C312" s="39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</row>
    <row r="313" spans="1:14">
      <c r="A313" s="37"/>
      <c r="C313" s="39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</row>
    <row r="314" spans="1:14">
      <c r="A314" s="37"/>
      <c r="C314" s="39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</row>
    <row r="315" spans="1:14">
      <c r="A315" s="37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</row>
    <row r="316" spans="1:14">
      <c r="A316" s="37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</row>
    <row r="317" spans="1:14">
      <c r="A317" s="37"/>
      <c r="C317" s="39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</row>
    <row r="318" spans="1:14">
      <c r="A318" s="37"/>
      <c r="C318" s="39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</row>
    <row r="319" spans="1:14">
      <c r="A319" s="37"/>
      <c r="C319" s="39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</row>
    <row r="320" spans="1:14">
      <c r="A320" s="37"/>
      <c r="C320" s="39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</row>
    <row r="321" spans="1:14">
      <c r="A321" s="37"/>
      <c r="C321" s="39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</row>
    <row r="322" spans="1:14">
      <c r="A322" s="37"/>
      <c r="C322" s="39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14">
      <c r="A323" s="37"/>
      <c r="C323" s="39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14">
      <c r="A324" s="37"/>
      <c r="C324" s="39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</row>
    <row r="325" spans="1:14">
      <c r="A325" s="37"/>
      <c r="C325" s="39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</row>
    <row r="326" spans="1:14">
      <c r="A326" s="37"/>
      <c r="C326" s="39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</row>
    <row r="327" spans="1:14">
      <c r="A327" s="37"/>
      <c r="C327" s="39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</row>
    <row r="328" spans="1:14">
      <c r="A328" s="37"/>
      <c r="C328" s="39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14">
      <c r="A329" s="37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</row>
    <row r="330" spans="1:14">
      <c r="A330" s="37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</row>
    <row r="331" spans="1:14">
      <c r="A331" s="37"/>
      <c r="C331" s="39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</row>
    <row r="332" spans="1:14">
      <c r="A332" s="37"/>
      <c r="C332" s="39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</row>
    <row r="333" spans="1:14">
      <c r="A333" s="37"/>
      <c r="C333" s="39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</row>
    <row r="334" spans="1:14">
      <c r="A334" s="37"/>
      <c r="C334" s="39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</row>
    <row r="335" spans="1:14">
      <c r="A335" s="37"/>
      <c r="C335" s="39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</row>
    <row r="336" spans="1:14">
      <c r="A336" s="37"/>
      <c r="C336" s="39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</row>
    <row r="337" spans="1:14">
      <c r="A337" s="37"/>
      <c r="C337" s="39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</row>
    <row r="338" spans="1:14">
      <c r="A338" s="37"/>
      <c r="C338" s="39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</row>
    <row r="339" spans="1:14">
      <c r="A339" s="37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</row>
    <row r="340" spans="1:14">
      <c r="A340" s="37"/>
      <c r="C340" s="39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</row>
    <row r="341" spans="1:14">
      <c r="A341" s="37"/>
      <c r="C341" s="39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</row>
    <row r="342" spans="1:14">
      <c r="A342" s="37"/>
      <c r="C342" s="39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</row>
    <row r="343" spans="1:14">
      <c r="A343" s="37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</row>
    <row r="344" spans="1:14">
      <c r="A344" s="37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</row>
    <row r="345" spans="1:14">
      <c r="A345" s="37"/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</row>
    <row r="346" spans="1:14">
      <c r="A346" s="37"/>
      <c r="C346" s="39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</row>
    <row r="347" spans="1:14">
      <c r="A347" s="37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</row>
    <row r="348" spans="1:14">
      <c r="A348" s="37"/>
      <c r="C348" s="39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</row>
    <row r="349" spans="1:14">
      <c r="A349" s="37"/>
      <c r="C349" s="39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</row>
    <row r="350" spans="1:14">
      <c r="A350" s="37"/>
      <c r="C350" s="39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</row>
    <row r="351" spans="1:14">
      <c r="A351" s="37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</row>
    <row r="352" spans="1:14">
      <c r="A352" s="37"/>
      <c r="C352" s="39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</row>
    <row r="353" spans="1:14">
      <c r="A353" s="37"/>
      <c r="C353" s="39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</row>
    <row r="354" spans="1:14">
      <c r="A354" s="37"/>
      <c r="C354" s="39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</row>
    <row r="355" spans="1:14">
      <c r="A355" s="37"/>
      <c r="C355" s="39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</row>
    <row r="356" spans="1:14">
      <c r="A356" s="37"/>
      <c r="C356" s="39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</row>
    <row r="357" spans="1:14">
      <c r="A357" s="37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</row>
    <row r="358" spans="1:14">
      <c r="A358" s="37"/>
      <c r="C358" s="39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</row>
    <row r="359" spans="1:14">
      <c r="A359" s="37"/>
      <c r="C359" s="39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</row>
    <row r="360" spans="1:14">
      <c r="A360" s="37"/>
      <c r="C360" s="39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</row>
    <row r="361" spans="1:14">
      <c r="A361" s="37"/>
      <c r="C361" s="39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</row>
    <row r="362" spans="1:14">
      <c r="A362" s="37"/>
      <c r="C362" s="39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</row>
    <row r="363" spans="1:14">
      <c r="A363" s="37"/>
      <c r="C363" s="39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</row>
    <row r="364" spans="1:14">
      <c r="A364" s="37"/>
      <c r="C364" s="39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</row>
    <row r="365" spans="1:14">
      <c r="A365" s="37"/>
      <c r="C365" s="39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</row>
    <row r="366" spans="1:14">
      <c r="A366" s="37"/>
      <c r="C366" s="39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</row>
    <row r="367" spans="1:14">
      <c r="A367" s="37"/>
      <c r="C367" s="39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</row>
    <row r="368" spans="1:14">
      <c r="A368" s="37"/>
      <c r="C368" s="39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</row>
    <row r="369" spans="1:14">
      <c r="A369" s="37"/>
      <c r="C369" s="39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</row>
    <row r="370" spans="1:14">
      <c r="A370" s="37"/>
      <c r="C370" s="39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</row>
    <row r="371" spans="1:14">
      <c r="A371" s="37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</row>
    <row r="372" spans="1:14">
      <c r="A372" s="37"/>
      <c r="C372" s="39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</row>
    <row r="373" spans="1:14">
      <c r="A373" s="37"/>
      <c r="C373" s="39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</row>
    <row r="374" spans="1:14">
      <c r="A374" s="37"/>
      <c r="C374" s="39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</row>
    <row r="375" spans="1:14">
      <c r="A375" s="37"/>
      <c r="C375" s="39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</row>
    <row r="376" spans="1:14">
      <c r="A376" s="37"/>
      <c r="C376" s="39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</row>
    <row r="377" spans="1:14">
      <c r="A377" s="37"/>
      <c r="C377" s="39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</row>
  </sheetData>
  <mergeCells count="42">
    <mergeCell ref="O109:O110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  <mergeCell ref="L16:L19"/>
    <mergeCell ref="F17:F19"/>
    <mergeCell ref="J17:J19"/>
    <mergeCell ref="N17:N19"/>
    <mergeCell ref="G18:G19"/>
    <mergeCell ref="K117:M117"/>
    <mergeCell ref="K116:M116"/>
    <mergeCell ref="K109:K110"/>
    <mergeCell ref="L109:L110"/>
    <mergeCell ref="M109:M110"/>
    <mergeCell ref="M3:N3"/>
    <mergeCell ref="K120:M120"/>
    <mergeCell ref="C186:H186"/>
    <mergeCell ref="C238:H238"/>
    <mergeCell ref="A248:H250"/>
    <mergeCell ref="N109:N110"/>
    <mergeCell ref="H109:H110"/>
    <mergeCell ref="I109:I110"/>
    <mergeCell ref="J109:J110"/>
    <mergeCell ref="A109:C110"/>
    <mergeCell ref="D109:D110"/>
    <mergeCell ref="E109:E110"/>
    <mergeCell ref="F109:F110"/>
    <mergeCell ref="G109:G110"/>
    <mergeCell ref="K113:M113"/>
    <mergeCell ref="K114:M114"/>
  </mergeCells>
  <pageMargins left="0.70866141732283472" right="0.70866141732283472" top="0.74803149606299213" bottom="0.74803149606299213" header="0.31496062992125984" footer="0.31496062992125984"/>
  <pageSetup paperSize="9" scale="52" firstPageNumber="5" orientation="landscape" useFirstPageNumber="1" r:id="rId1"/>
  <headerFooter>
    <oddFooter>&amp;C&amp;P</oddFooter>
  </headerFooter>
  <rowBreaks count="5" manualBreakCount="5">
    <brk id="48" max="16383" man="1"/>
    <brk id="85" max="16383" man="1"/>
    <brk id="121" max="16383" man="1"/>
    <brk id="158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XIV/90/2015</dc:title>
  <dc:subject>Budżet na 2016 rok  - zał. Nr 2  - wydatki</dc:subject>
  <dc:creator>Genowefa Gniadek</dc:creator>
  <cp:lastModifiedBy>GenowefaG</cp:lastModifiedBy>
  <cp:lastPrinted>2016-01-27T11:37:53Z</cp:lastPrinted>
  <dcterms:created xsi:type="dcterms:W3CDTF">2011-09-13T09:57:08Z</dcterms:created>
  <dcterms:modified xsi:type="dcterms:W3CDTF">2016-01-28T08:40:37Z</dcterms:modified>
</cp:coreProperties>
</file>