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5 rok\"/>
    </mc:Choice>
  </mc:AlternateContent>
  <bookViews>
    <workbookView xWindow="120" yWindow="108" windowWidth="19320" windowHeight="8076"/>
  </bookViews>
  <sheets>
    <sheet name="Arkusz1" sheetId="1" r:id="rId1"/>
  </sheets>
  <definedNames>
    <definedName name="_xlnm.Print_Area" localSheetId="0">Arkusz1!$A$1:$O$125</definedName>
  </definedNames>
  <calcPr calcId="152511"/>
</workbook>
</file>

<file path=xl/calcChain.xml><?xml version="1.0" encoding="utf-8"?>
<calcChain xmlns="http://schemas.openxmlformats.org/spreadsheetml/2006/main">
  <c r="D27" i="1" l="1"/>
  <c r="E27" i="1"/>
  <c r="F52" i="1" l="1"/>
  <c r="F96" i="1"/>
  <c r="N81" i="1"/>
  <c r="M83" i="1"/>
  <c r="I27" i="1"/>
  <c r="G84" i="1"/>
  <c r="M81" i="1" l="1"/>
  <c r="H78" i="1"/>
  <c r="G78" i="1"/>
  <c r="J52" i="1" l="1"/>
  <c r="E112" i="1"/>
  <c r="D112" i="1" s="1"/>
  <c r="F78" i="1"/>
  <c r="E78" i="1" s="1"/>
  <c r="D78" i="1" s="1"/>
  <c r="E110" i="1"/>
  <c r="D110" i="1" s="1"/>
  <c r="I109" i="1"/>
  <c r="E54" i="1"/>
  <c r="D54" i="1" s="1"/>
  <c r="I50" i="1"/>
  <c r="M67" i="1"/>
  <c r="D67" i="1" s="1"/>
  <c r="M63" i="1"/>
  <c r="E53" i="1"/>
  <c r="D53" i="1" s="1"/>
  <c r="N50" i="1"/>
  <c r="M50" i="1" s="1"/>
  <c r="M51" i="1"/>
  <c r="D51" i="1" s="1"/>
  <c r="F73" i="1"/>
  <c r="E73" i="1" s="1"/>
  <c r="D73" i="1" s="1"/>
  <c r="G87" i="1"/>
  <c r="F91" i="1"/>
  <c r="E91" i="1" s="1"/>
  <c r="D91" i="1" s="1"/>
  <c r="G94" i="1"/>
  <c r="H36" i="1"/>
  <c r="F37" i="1"/>
  <c r="E37" i="1" s="1"/>
  <c r="D37" i="1" s="1"/>
  <c r="E115" i="1"/>
  <c r="D115" i="1" s="1"/>
  <c r="I114" i="1"/>
  <c r="E92" i="1"/>
  <c r="D92" i="1" s="1"/>
  <c r="I87" i="1"/>
  <c r="I75" i="1"/>
  <c r="N42" i="1"/>
  <c r="O42" i="1"/>
  <c r="O117" i="1" s="1"/>
  <c r="F25" i="1" l="1"/>
  <c r="E25" i="1" s="1"/>
  <c r="H24" i="1"/>
  <c r="E48" i="1"/>
  <c r="D48" i="1" s="1"/>
  <c r="K42" i="1"/>
  <c r="E107" i="1"/>
  <c r="D107" i="1" s="1"/>
  <c r="I106" i="1"/>
  <c r="N75" i="1"/>
  <c r="M76" i="1"/>
  <c r="D76" i="1" s="1"/>
  <c r="F35" i="1"/>
  <c r="E32" i="1"/>
  <c r="D32" i="1" s="1"/>
  <c r="I31" i="1"/>
  <c r="E30" i="1"/>
  <c r="D30" i="1" s="1"/>
  <c r="K27" i="1"/>
  <c r="N27" i="1"/>
  <c r="M29" i="1"/>
  <c r="D29" i="1" s="1"/>
  <c r="H21" i="1"/>
  <c r="F22" i="1"/>
  <c r="F21" i="1" s="1"/>
  <c r="F74" i="1"/>
  <c r="E74" i="1" s="1"/>
  <c r="F90" i="1"/>
  <c r="E90" i="1" s="1"/>
  <c r="F24" i="1" l="1"/>
  <c r="M75" i="1"/>
  <c r="E22" i="1"/>
  <c r="D22" i="1" s="1"/>
  <c r="M90" i="1"/>
  <c r="D90" i="1" s="1"/>
  <c r="N87" i="1"/>
  <c r="M87" i="1" s="1"/>
  <c r="K62" i="1"/>
  <c r="K117" i="1" s="1"/>
  <c r="M52" i="1"/>
  <c r="M28" i="1"/>
  <c r="M27" i="1" s="1"/>
  <c r="E23" i="1"/>
  <c r="D23" i="1" s="1"/>
  <c r="I21" i="1"/>
  <c r="F113" i="1"/>
  <c r="N94" i="1"/>
  <c r="M94" i="1" s="1"/>
  <c r="M97" i="1"/>
  <c r="M65" i="1"/>
  <c r="H58" i="1"/>
  <c r="H57" i="1" s="1"/>
  <c r="F57" i="1" s="1"/>
  <c r="E57" i="1" s="1"/>
  <c r="N58" i="1"/>
  <c r="M58" i="1" s="1"/>
  <c r="E113" i="1"/>
  <c r="D113" i="1" s="1"/>
  <c r="G109" i="1"/>
  <c r="F71" i="1"/>
  <c r="E71" i="1" s="1"/>
  <c r="D71" i="1" s="1"/>
  <c r="F41" i="1"/>
  <c r="M106" i="1"/>
  <c r="M108" i="1"/>
  <c r="F79" i="1"/>
  <c r="E79" i="1" s="1"/>
  <c r="D79" i="1" s="1"/>
  <c r="M45" i="1"/>
  <c r="M42" i="1" s="1"/>
  <c r="J36" i="1"/>
  <c r="M35" i="1"/>
  <c r="M34" i="1" s="1"/>
  <c r="F116" i="1"/>
  <c r="N114" i="1"/>
  <c r="M114" i="1"/>
  <c r="H114" i="1"/>
  <c r="G114" i="1"/>
  <c r="E111" i="1"/>
  <c r="D111" i="1" s="1"/>
  <c r="H109" i="1"/>
  <c r="F108" i="1"/>
  <c r="E108" i="1" s="1"/>
  <c r="D108" i="1" s="1"/>
  <c r="D106" i="1" s="1"/>
  <c r="H106" i="1"/>
  <c r="F106" i="1" s="1"/>
  <c r="F105" i="1"/>
  <c r="E105" i="1" s="1"/>
  <c r="D105" i="1" s="1"/>
  <c r="F104" i="1"/>
  <c r="E104" i="1" s="1"/>
  <c r="D104" i="1" s="1"/>
  <c r="F103" i="1"/>
  <c r="E103" i="1" s="1"/>
  <c r="D103" i="1" s="1"/>
  <c r="F102" i="1"/>
  <c r="E102" i="1" s="1"/>
  <c r="D102" i="1" s="1"/>
  <c r="E101" i="1"/>
  <c r="D101" i="1" s="1"/>
  <c r="E100" i="1"/>
  <c r="D100" i="1" s="1"/>
  <c r="F99" i="1"/>
  <c r="E99" i="1" s="1"/>
  <c r="D99" i="1" s="1"/>
  <c r="F98" i="1"/>
  <c r="E98" i="1" s="1"/>
  <c r="D98" i="1" s="1"/>
  <c r="F97" i="1"/>
  <c r="E97" i="1" s="1"/>
  <c r="E96" i="1"/>
  <c r="D96" i="1" s="1"/>
  <c r="F95" i="1"/>
  <c r="E95" i="1" s="1"/>
  <c r="D95" i="1" s="1"/>
  <c r="J94" i="1"/>
  <c r="I94" i="1"/>
  <c r="H94" i="1"/>
  <c r="F89" i="1"/>
  <c r="E89" i="1" s="1"/>
  <c r="D89" i="1" s="1"/>
  <c r="E88" i="1"/>
  <c r="D88" i="1" s="1"/>
  <c r="J87" i="1"/>
  <c r="H87" i="1"/>
  <c r="F86" i="1"/>
  <c r="E86" i="1" s="1"/>
  <c r="D86" i="1" s="1"/>
  <c r="F85" i="1"/>
  <c r="E85" i="1" s="1"/>
  <c r="D85" i="1" s="1"/>
  <c r="F84" i="1"/>
  <c r="E84" i="1" s="1"/>
  <c r="D84" i="1" s="1"/>
  <c r="F83" i="1"/>
  <c r="E83" i="1" s="1"/>
  <c r="D83" i="1" s="1"/>
  <c r="F82" i="1"/>
  <c r="E82" i="1" s="1"/>
  <c r="D82" i="1" s="1"/>
  <c r="J81" i="1"/>
  <c r="I81" i="1"/>
  <c r="H81" i="1"/>
  <c r="G81" i="1"/>
  <c r="F80" i="1"/>
  <c r="E80" i="1" s="1"/>
  <c r="F77" i="1"/>
  <c r="E77" i="1" s="1"/>
  <c r="D77" i="1" s="1"/>
  <c r="H75" i="1"/>
  <c r="G75" i="1"/>
  <c r="F72" i="1"/>
  <c r="E72" i="1" s="1"/>
  <c r="D72" i="1" s="1"/>
  <c r="F70" i="1"/>
  <c r="E70" i="1" s="1"/>
  <c r="D70" i="1" s="1"/>
  <c r="F69" i="1"/>
  <c r="E69" i="1" s="1"/>
  <c r="D69" i="1" s="1"/>
  <c r="F68" i="1"/>
  <c r="E68" i="1" s="1"/>
  <c r="D68" i="1" s="1"/>
  <c r="M66" i="1"/>
  <c r="F66" i="1"/>
  <c r="E66" i="1" s="1"/>
  <c r="F65" i="1"/>
  <c r="F64" i="1"/>
  <c r="E64" i="1" s="1"/>
  <c r="D64" i="1" s="1"/>
  <c r="F63" i="1"/>
  <c r="E63" i="1" s="1"/>
  <c r="D63" i="1" s="1"/>
  <c r="N62" i="1"/>
  <c r="J62" i="1"/>
  <c r="I62" i="1"/>
  <c r="H62" i="1"/>
  <c r="G62" i="1"/>
  <c r="M61" i="1"/>
  <c r="D61" i="1"/>
  <c r="F60" i="1"/>
  <c r="E60" i="1" s="1"/>
  <c r="D60" i="1" s="1"/>
  <c r="F59" i="1"/>
  <c r="E59" i="1" s="1"/>
  <c r="D59" i="1" s="1"/>
  <c r="E56" i="1"/>
  <c r="D56" i="1" s="1"/>
  <c r="L55" i="1"/>
  <c r="E52" i="1"/>
  <c r="D52" i="1" s="1"/>
  <c r="J50" i="1"/>
  <c r="H50" i="1"/>
  <c r="G50" i="1"/>
  <c r="F47" i="1"/>
  <c r="E47" i="1" s="1"/>
  <c r="D47" i="1" s="1"/>
  <c r="F46" i="1"/>
  <c r="E46" i="1" s="1"/>
  <c r="D46" i="1" s="1"/>
  <c r="F45" i="1"/>
  <c r="E45" i="1" s="1"/>
  <c r="F44" i="1"/>
  <c r="E44" i="1" s="1"/>
  <c r="D44" i="1" s="1"/>
  <c r="F43" i="1"/>
  <c r="E43" i="1" s="1"/>
  <c r="D43" i="1" s="1"/>
  <c r="J42" i="1"/>
  <c r="H42" i="1"/>
  <c r="G42" i="1"/>
  <c r="F40" i="1"/>
  <c r="E40" i="1" s="1"/>
  <c r="D40" i="1" s="1"/>
  <c r="F39" i="1"/>
  <c r="E39" i="1" s="1"/>
  <c r="D39" i="1" s="1"/>
  <c r="M38" i="1"/>
  <c r="F38" i="1"/>
  <c r="E38" i="1" s="1"/>
  <c r="N36" i="1"/>
  <c r="M36" i="1" s="1"/>
  <c r="G36" i="1"/>
  <c r="F36" i="1" s="1"/>
  <c r="E35" i="1"/>
  <c r="N34" i="1"/>
  <c r="H34" i="1"/>
  <c r="G34" i="1"/>
  <c r="F33" i="1"/>
  <c r="H31" i="1"/>
  <c r="G31" i="1"/>
  <c r="F28" i="1"/>
  <c r="J27" i="1"/>
  <c r="H27" i="1"/>
  <c r="G27" i="1"/>
  <c r="E26" i="1"/>
  <c r="D26" i="1" s="1"/>
  <c r="D25" i="1"/>
  <c r="J24" i="1"/>
  <c r="I24" i="1"/>
  <c r="I117" i="1" l="1"/>
  <c r="D45" i="1"/>
  <c r="F109" i="1"/>
  <c r="E28" i="1"/>
  <c r="D28" i="1" s="1"/>
  <c r="D97" i="1"/>
  <c r="E36" i="1"/>
  <c r="D36" i="1" s="1"/>
  <c r="F58" i="1"/>
  <c r="E58" i="1" s="1"/>
  <c r="D58" i="1" s="1"/>
  <c r="E116" i="1"/>
  <c r="D116" i="1" s="1"/>
  <c r="E24" i="1"/>
  <c r="D24" i="1" s="1"/>
  <c r="G117" i="1"/>
  <c r="L117" i="1"/>
  <c r="E55" i="1"/>
  <c r="H117" i="1"/>
  <c r="E106" i="1"/>
  <c r="F34" i="1"/>
  <c r="E34" i="1" s="1"/>
  <c r="D34" i="1" s="1"/>
  <c r="E21" i="1"/>
  <c r="D21" i="1" s="1"/>
  <c r="D35" i="1"/>
  <c r="M62" i="1"/>
  <c r="N57" i="1"/>
  <c r="N117" i="1" s="1"/>
  <c r="M57" i="1"/>
  <c r="D57" i="1" s="1"/>
  <c r="J117" i="1"/>
  <c r="E41" i="1"/>
  <c r="D41" i="1" s="1"/>
  <c r="E33" i="1"/>
  <c r="D33" i="1" s="1"/>
  <c r="D74" i="1"/>
  <c r="D80" i="1"/>
  <c r="E65" i="1"/>
  <c r="D65" i="1" s="1"/>
  <c r="D38" i="1"/>
  <c r="D55" i="1"/>
  <c r="F42" i="1"/>
  <c r="E42" i="1" s="1"/>
  <c r="F31" i="1"/>
  <c r="E31" i="1" s="1"/>
  <c r="F50" i="1"/>
  <c r="E50" i="1" s="1"/>
  <c r="D50" i="1" s="1"/>
  <c r="D66" i="1"/>
  <c r="F75" i="1"/>
  <c r="F81" i="1"/>
  <c r="E81" i="1" s="1"/>
  <c r="D81" i="1" s="1"/>
  <c r="F87" i="1"/>
  <c r="E87" i="1" s="1"/>
  <c r="D87" i="1" s="1"/>
  <c r="E109" i="1"/>
  <c r="D109" i="1" s="1"/>
  <c r="F114" i="1"/>
  <c r="E114" i="1" s="1"/>
  <c r="F94" i="1"/>
  <c r="E94" i="1" s="1"/>
  <c r="D94" i="1" s="1"/>
  <c r="F62" i="1"/>
  <c r="E62" i="1" s="1"/>
  <c r="F27" i="1"/>
  <c r="E75" i="1" l="1"/>
  <c r="D75" i="1" s="1"/>
  <c r="M117" i="1"/>
  <c r="D62" i="1"/>
  <c r="D42" i="1"/>
  <c r="D31" i="1"/>
  <c r="D114" i="1"/>
  <c r="F117" i="1"/>
  <c r="E117" i="1" s="1"/>
  <c r="D117" i="1" l="1"/>
</calcChain>
</file>

<file path=xl/sharedStrings.xml><?xml version="1.0" encoding="utf-8"?>
<sst xmlns="http://schemas.openxmlformats.org/spreadsheetml/2006/main" count="253" uniqueCount="220">
  <si>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</si>
  <si>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</si>
  <si>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</si>
  <si>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</si>
  <si>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</si>
  <si>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</si>
  <si>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</si>
  <si>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</si>
  <si>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</si>
  <si>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</si>
  <si>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</si>
  <si>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</si>
  <si>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</si>
  <si>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</si>
  <si>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</si>
  <si>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</si>
  <si>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</si>
  <si>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</si>
  <si>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</si>
  <si>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</si>
  <si>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</si>
  <si>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</si>
  <si>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</si>
  <si>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</si>
  <si>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</si>
  <si>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</si>
  <si>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</si>
  <si>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</si>
  <si>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</si>
  <si>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</si>
  <si>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</si>
  <si>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</si>
  <si>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</si>
  <si>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</si>
  <si>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</si>
  <si>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</si>
  <si>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</si>
  <si>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</si>
  <si>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</si>
  <si>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</si>
  <si>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</si>
  <si>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</si>
  <si>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</si>
  <si>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</si>
  <si>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</si>
  <si>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</si>
  <si>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</si>
  <si>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</si>
  <si>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</si>
  <si>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</si>
  <si>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</si>
  <si>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</si>
  <si>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</si>
  <si>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</si>
  <si>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</si>
  <si>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</si>
  <si>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</si>
  <si>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</si>
  <si>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</si>
  <si>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</si>
  <si>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</si>
  <si>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</si>
  <si>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</si>
  <si>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</si>
  <si>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Ośrodki dokumentacji geodezyjnej i kartograficznej</t>
  </si>
  <si>
    <t>71013</t>
  </si>
  <si>
    <t>Prace geodezyjne i kartograficzne (nieinwestycyjne)</t>
  </si>
  <si>
    <t>71014</t>
  </si>
  <si>
    <t>Opracowania geodezyjne i kartograficzne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</si>
  <si>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</si>
  <si>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</si>
  <si>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</si>
  <si>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</si>
  <si>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</si>
  <si>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</si>
  <si>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</si>
  <si>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</si>
  <si>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</si>
  <si>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</si>
  <si>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</si>
  <si>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</si>
  <si>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</si>
  <si>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</si>
  <si>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75411</t>
  </si>
  <si>
    <t>Komendy powiatowe Państwowej Straży Pożarnej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</si>
  <si>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</si>
  <si>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</si>
  <si>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</si>
  <si>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</si>
  <si>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</si>
  <si>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</si>
  <si>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</si>
  <si>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</si>
  <si>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Rezerwy na inwestycje i zakupy inwestycyjne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</si>
  <si>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</si>
  <si>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</si>
  <si>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</si>
  <si>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</si>
  <si>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</si>
  <si>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</si>
  <si>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</si>
  <si>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</si>
  <si>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</si>
  <si>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</si>
  <si>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</si>
  <si>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</si>
  <si>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</si>
  <si>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</si>
  <si>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</si>
  <si>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</si>
  <si>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</si>
  <si>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</si>
  <si>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</si>
  <si>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</si>
  <si>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</si>
  <si>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</si>
  <si>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</si>
  <si>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</si>
  <si>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</si>
  <si>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</si>
  <si>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</si>
  <si>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85201</t>
  </si>
  <si>
    <t>Placówki opiekuńczo-wychowawcze</t>
  </si>
  <si>
    <t>85202</t>
  </si>
  <si>
    <t>Domy pomocy społecznej</t>
  </si>
  <si>
    <t>85204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</si>
  <si>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</si>
  <si>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</si>
  <si>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</si>
  <si>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</si>
  <si>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</si>
  <si>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</si>
  <si>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</si>
  <si>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</si>
  <si>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</si>
  <si>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</si>
  <si>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</si>
  <si>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</si>
  <si>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</si>
  <si>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</si>
  <si>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</si>
  <si>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</si>
  <si>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</si>
  <si>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</si>
  <si>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</si>
  <si>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</si>
  <si>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</si>
  <si>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</si>
  <si>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85415</t>
  </si>
  <si>
    <t>Pomoc materialna dla uczniów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</si>
  <si>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</si>
  <si>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</si>
  <si>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</si>
  <si>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</si>
  <si>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</si>
  <si>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</si>
  <si>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</si>
  <si>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</si>
  <si>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</si>
  <si>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</si>
  <si>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</si>
  <si>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</si>
  <si>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</si>
  <si>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</si>
  <si>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</si>
  <si>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</si>
  <si>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</si>
  <si>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</si>
  <si>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</si>
  <si>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</si>
  <si>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</si>
  <si>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</si>
  <si>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WYDATKÓW NA OBSŁUGĘ DŁUGU I WYDATKÓW MAJĄTKOWYCH W ROKU 2015</t>
  </si>
  <si>
    <t>01005</t>
  </si>
  <si>
    <t>Prace geodezyjno - urządzeniowe na potrzeby rolnictwa</t>
  </si>
  <si>
    <t>60016</t>
  </si>
  <si>
    <t>60095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</si>
  <si>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</si>
  <si>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</si>
  <si>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</si>
  <si>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</si>
  <si>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</si>
  <si>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</si>
  <si>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75095</t>
  </si>
  <si>
    <t>Drogi publiczne gminne</t>
  </si>
  <si>
    <t>…………………………………</t>
  </si>
  <si>
    <t>w tym:</t>
  </si>
  <si>
    <t>finansowane</t>
  </si>
  <si>
    <t>z udziałem</t>
  </si>
  <si>
    <t>środków, o</t>
  </si>
  <si>
    <t>których mowa</t>
  </si>
  <si>
    <t>w art.5 ust. 1 pkt 2 i 3 uofp</t>
  </si>
  <si>
    <t>85395</t>
  </si>
  <si>
    <t>92605</t>
  </si>
  <si>
    <t>Zadania w zakresie kultury fizycznej</t>
  </si>
  <si>
    <t>71005</t>
  </si>
  <si>
    <t>Prace geologiczne (nieinwestycyjne)</t>
  </si>
  <si>
    <t>85334</t>
  </si>
  <si>
    <t>Pomoc dla repatriantów</t>
  </si>
  <si>
    <t>80150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</si>
  <si>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</si>
  <si>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75405</t>
  </si>
  <si>
    <t>Komendy powiatowe Policji</t>
  </si>
  <si>
    <t>75412</t>
  </si>
  <si>
    <t>Ochotnicze straże pożarne</t>
  </si>
  <si>
    <t>80132</t>
  </si>
  <si>
    <t>Szkoły artystyczne</t>
  </si>
  <si>
    <t>75495</t>
  </si>
  <si>
    <t>92105</t>
  </si>
  <si>
    <t>Pozostałe zadania w zakresie kultury</t>
  </si>
  <si>
    <t>92120</t>
  </si>
  <si>
    <t>Ochrona zabytków i opieka nad zabytkami</t>
  </si>
  <si>
    <t>85154</t>
  </si>
  <si>
    <t>Przeciwdziałanie alkoholizmowi</t>
  </si>
  <si>
    <t>Załącznik Nr 2</t>
  </si>
  <si>
    <t>Rady Powiatu Wągrowieckiego</t>
  </si>
  <si>
    <t>Przewodnicząca</t>
  </si>
  <si>
    <t xml:space="preserve"> /Małgorzata Osuch/</t>
  </si>
  <si>
    <t>do  Uchwały Nr  XIII/80/2015</t>
  </si>
  <si>
    <t>z dnia  25 listopada 2015r.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</si>
</sst>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1"/>
      <color rgb="FF7030A0"/>
      <name val="Times New Roman"/>
      <family val="1"/>
      <charset val="238"/>
    </font>
    <font>
      <b/>
      <sz val="11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i/>
      <sz val="12"/>
      <color rgb="FF7030A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CCFFFF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CCFFFF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b/>
      <sz val="11"/>
      <color rgb="FFCCFFFF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/>
    <xf numFmtId="3" fontId="9" fillId="0" borderId="6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3" fontId="9" fillId="0" borderId="18" xfId="0" applyNumberFormat="1" applyFont="1" applyFill="1" applyBorder="1" applyAlignment="1">
      <alignment horizontal="right"/>
    </xf>
    <xf numFmtId="3" fontId="8" fillId="2" borderId="22" xfId="0" applyNumberFormat="1" applyFont="1" applyFill="1" applyBorder="1" applyAlignment="1">
      <alignment horizontal="right" vertical="center"/>
    </xf>
    <xf numFmtId="3" fontId="8" fillId="2" borderId="23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 applyAlignment="1">
      <alignment horizontal="right" vertical="top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top"/>
    </xf>
    <xf numFmtId="3" fontId="9" fillId="0" borderId="6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horizontal="right" vertical="top"/>
    </xf>
    <xf numFmtId="3" fontId="8" fillId="0" borderId="20" xfId="0" applyNumberFormat="1" applyFont="1" applyFill="1" applyBorder="1" applyAlignment="1">
      <alignment vertical="top"/>
    </xf>
    <xf numFmtId="3" fontId="9" fillId="0" borderId="18" xfId="0" applyNumberFormat="1" applyFont="1" applyFill="1" applyBorder="1" applyAlignment="1">
      <alignment vertical="top"/>
    </xf>
    <xf numFmtId="3" fontId="9" fillId="0" borderId="1" xfId="0" applyNumberFormat="1" applyFont="1" applyFill="1" applyBorder="1" applyAlignment="1">
      <alignment vertical="top"/>
    </xf>
    <xf numFmtId="3" fontId="8" fillId="0" borderId="24" xfId="0" applyNumberFormat="1" applyFont="1" applyFill="1" applyBorder="1" applyAlignment="1">
      <alignment vertical="top"/>
    </xf>
    <xf numFmtId="3" fontId="9" fillId="0" borderId="7" xfId="0" applyNumberFormat="1" applyFont="1" applyFill="1" applyBorder="1" applyAlignment="1">
      <alignment horizontal="right" vertical="top"/>
    </xf>
    <xf numFmtId="3" fontId="9" fillId="0" borderId="7" xfId="0" applyNumberFormat="1" applyFont="1" applyFill="1" applyBorder="1" applyAlignment="1">
      <alignment vertical="top"/>
    </xf>
    <xf numFmtId="3" fontId="6" fillId="0" borderId="7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3" fontId="6" fillId="0" borderId="6" xfId="0" applyNumberFormat="1" applyFont="1" applyFill="1" applyBorder="1" applyAlignment="1">
      <alignment horizontal="right" vertical="top"/>
    </xf>
    <xf numFmtId="3" fontId="8" fillId="2" borderId="26" xfId="0" applyNumberFormat="1" applyFont="1" applyFill="1" applyBorder="1" applyAlignment="1">
      <alignment horizontal="right" vertical="center"/>
    </xf>
    <xf numFmtId="3" fontId="7" fillId="2" borderId="22" xfId="0" applyNumberFormat="1" applyFont="1" applyFill="1" applyBorder="1" applyAlignment="1">
      <alignment horizontal="right" vertical="center"/>
    </xf>
    <xf numFmtId="3" fontId="7" fillId="2" borderId="26" xfId="0" applyNumberFormat="1" applyFont="1" applyFill="1" applyBorder="1" applyAlignment="1">
      <alignment horizontal="right" vertical="center"/>
    </xf>
    <xf numFmtId="3" fontId="9" fillId="0" borderId="37" xfId="0" applyNumberFormat="1" applyFont="1" applyFill="1" applyBorder="1" applyAlignment="1">
      <alignment horizontal="right" vertical="top"/>
    </xf>
    <xf numFmtId="3" fontId="9" fillId="0" borderId="28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9" fillId="0" borderId="16" xfId="0" applyNumberFormat="1" applyFont="1" applyFill="1" applyBorder="1" applyAlignment="1">
      <alignment vertical="top"/>
    </xf>
    <xf numFmtId="3" fontId="7" fillId="0" borderId="5" xfId="0" applyNumberFormat="1" applyFont="1" applyFill="1" applyBorder="1" applyAlignment="1">
      <alignment vertical="top"/>
    </xf>
    <xf numFmtId="3" fontId="7" fillId="0" borderId="20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horizontal="right" vertical="top"/>
    </xf>
    <xf numFmtId="3" fontId="10" fillId="0" borderId="18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vertical="top"/>
    </xf>
    <xf numFmtId="3" fontId="9" fillId="0" borderId="12" xfId="0" applyNumberFormat="1" applyFont="1" applyFill="1" applyBorder="1" applyAlignment="1">
      <alignment horizontal="right" vertical="top"/>
    </xf>
    <xf numFmtId="3" fontId="6" fillId="0" borderId="1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center"/>
    </xf>
    <xf numFmtId="3" fontId="7" fillId="0" borderId="24" xfId="0" applyNumberFormat="1" applyFont="1" applyFill="1" applyBorder="1" applyAlignment="1">
      <alignment vertical="top"/>
    </xf>
    <xf numFmtId="3" fontId="7" fillId="0" borderId="17" xfId="0" applyNumberFormat="1" applyFont="1" applyFill="1" applyBorder="1" applyAlignment="1">
      <alignment vertical="top"/>
    </xf>
    <xf numFmtId="3" fontId="8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vertical="top"/>
    </xf>
    <xf numFmtId="3" fontId="9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horizontal="right" vertical="top"/>
    </xf>
    <xf numFmtId="1" fontId="4" fillId="0" borderId="20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right" vertical="center"/>
    </xf>
    <xf numFmtId="1" fontId="6" fillId="5" borderId="6" xfId="0" applyNumberFormat="1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left" vertical="center" wrapText="1"/>
    </xf>
    <xf numFmtId="1" fontId="6" fillId="0" borderId="18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1" fontId="3" fillId="5" borderId="6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/>
    </xf>
    <xf numFmtId="3" fontId="3" fillId="5" borderId="0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>
      <alignment horizontal="center"/>
    </xf>
    <xf numFmtId="3" fontId="4" fillId="5" borderId="6" xfId="0" applyNumberFormat="1" applyFont="1" applyFill="1" applyBorder="1" applyAlignment="1"/>
    <xf numFmtId="3" fontId="3" fillId="5" borderId="0" xfId="0" applyNumberFormat="1" applyFont="1" applyFill="1" applyBorder="1" applyAlignment="1"/>
    <xf numFmtId="3" fontId="3" fillId="5" borderId="6" xfId="0" applyNumberFormat="1" applyFont="1" applyFill="1" applyBorder="1" applyAlignment="1"/>
    <xf numFmtId="3" fontId="3" fillId="5" borderId="0" xfId="0" applyNumberFormat="1" applyFont="1" applyFill="1" applyBorder="1" applyAlignment="1">
      <alignment vertical="center"/>
    </xf>
    <xf numFmtId="3" fontId="4" fillId="0" borderId="5" xfId="0" applyNumberFormat="1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6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Fill="1" applyBorder="1"/>
    <xf numFmtId="3" fontId="3" fillId="0" borderId="18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vertical="center" wrapText="1"/>
    </xf>
    <xf numFmtId="3" fontId="4" fillId="2" borderId="22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49" fontId="3" fillId="2" borderId="26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3" fontId="8" fillId="5" borderId="7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left" vertical="center" wrapText="1"/>
    </xf>
    <xf numFmtId="3" fontId="4" fillId="2" borderId="26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/>
    <xf numFmtId="3" fontId="3" fillId="5" borderId="7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/>
    </xf>
    <xf numFmtId="3" fontId="11" fillId="5" borderId="7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/>
    <xf numFmtId="3" fontId="3" fillId="0" borderId="1" xfId="0" applyNumberFormat="1" applyFont="1" applyFill="1" applyBorder="1"/>
    <xf numFmtId="3" fontId="3" fillId="0" borderId="18" xfId="0" applyNumberFormat="1" applyFont="1" applyFill="1" applyBorder="1" applyAlignment="1">
      <alignment horizontal="right" vertical="top"/>
    </xf>
    <xf numFmtId="3" fontId="3" fillId="0" borderId="18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 applyAlignment="1">
      <alignment horizontal="right" vertical="top"/>
    </xf>
    <xf numFmtId="3" fontId="4" fillId="3" borderId="5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vertical="top" wrapText="1"/>
    </xf>
    <xf numFmtId="3" fontId="4" fillId="0" borderId="20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3" fontId="3" fillId="0" borderId="18" xfId="0" applyNumberFormat="1" applyFont="1" applyFill="1" applyBorder="1" applyAlignment="1">
      <alignment vertical="top" wrapText="1"/>
    </xf>
    <xf numFmtId="3" fontId="3" fillId="3" borderId="6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18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4" fillId="0" borderId="24" xfId="0" applyNumberFormat="1" applyFont="1" applyFill="1" applyBorder="1" applyAlignment="1">
      <alignment vertical="top"/>
    </xf>
    <xf numFmtId="49" fontId="3" fillId="0" borderId="7" xfId="0" applyNumberFormat="1" applyFont="1" applyFill="1" applyBorder="1" applyAlignment="1">
      <alignment horizontal="center" vertical="top"/>
    </xf>
    <xf numFmtId="3" fontId="3" fillId="0" borderId="7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/>
    </xf>
    <xf numFmtId="3" fontId="4" fillId="2" borderId="23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vertical="top"/>
    </xf>
    <xf numFmtId="49" fontId="3" fillId="2" borderId="30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right" vertical="center"/>
    </xf>
    <xf numFmtId="3" fontId="4" fillId="2" borderId="25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top"/>
    </xf>
    <xf numFmtId="3" fontId="1" fillId="0" borderId="31" xfId="0" applyNumberFormat="1" applyFont="1" applyFill="1" applyBorder="1" applyAlignment="1">
      <alignment vertical="top"/>
    </xf>
    <xf numFmtId="3" fontId="2" fillId="0" borderId="7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top"/>
    </xf>
    <xf numFmtId="3" fontId="14" fillId="0" borderId="6" xfId="0" applyNumberFormat="1" applyFont="1" applyFill="1" applyBorder="1" applyAlignment="1">
      <alignment vertical="top" wrapText="1"/>
    </xf>
    <xf numFmtId="3" fontId="1" fillId="0" borderId="20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3" fontId="14" fillId="0" borderId="18" xfId="0" applyNumberFormat="1" applyFont="1" applyFill="1" applyBorder="1" applyAlignment="1">
      <alignment vertical="top" wrapText="1"/>
    </xf>
    <xf numFmtId="3" fontId="15" fillId="0" borderId="0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top"/>
    </xf>
    <xf numFmtId="3" fontId="2" fillId="0" borderId="16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14" fillId="0" borderId="1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right" vertical="top"/>
    </xf>
    <xf numFmtId="3" fontId="15" fillId="0" borderId="18" xfId="0" applyNumberFormat="1" applyFont="1" applyFill="1" applyBorder="1" applyAlignment="1">
      <alignment horizontal="right" vertical="top"/>
    </xf>
    <xf numFmtId="3" fontId="4" fillId="5" borderId="5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right" vertical="center"/>
    </xf>
    <xf numFmtId="3" fontId="1" fillId="2" borderId="2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top" wrapText="1"/>
    </xf>
    <xf numFmtId="3" fontId="4" fillId="2" borderId="26" xfId="0" applyNumberFormat="1" applyFont="1" applyFill="1" applyBorder="1" applyAlignment="1">
      <alignment horizontal="left" vertical="center" wrapText="1"/>
    </xf>
    <xf numFmtId="3" fontId="13" fillId="0" borderId="7" xfId="0" applyNumberFormat="1" applyFont="1" applyFill="1" applyBorder="1" applyAlignment="1">
      <alignment horizontal="right" vertical="top"/>
    </xf>
    <xf numFmtId="3" fontId="13" fillId="0" borderId="6" xfId="0" applyNumberFormat="1" applyFont="1" applyFill="1" applyBorder="1" applyAlignment="1">
      <alignment horizontal="right" vertical="top"/>
    </xf>
    <xf numFmtId="3" fontId="12" fillId="0" borderId="6" xfId="0" applyNumberFormat="1" applyFont="1" applyFill="1" applyBorder="1" applyAlignment="1">
      <alignment horizontal="right" vertical="top"/>
    </xf>
    <xf numFmtId="3" fontId="2" fillId="0" borderId="14" xfId="0" applyNumberFormat="1" applyFont="1" applyFill="1" applyBorder="1" applyAlignment="1">
      <alignment horizontal="center" vertical="top"/>
    </xf>
    <xf numFmtId="3" fontId="2" fillId="0" borderId="15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vertical="top" wrapText="1"/>
    </xf>
    <xf numFmtId="49" fontId="2" fillId="0" borderId="15" xfId="0" applyNumberFormat="1" applyFont="1" applyFill="1" applyBorder="1" applyAlignment="1">
      <alignment horizontal="center" vertical="top"/>
    </xf>
    <xf numFmtId="3" fontId="2" fillId="0" borderId="14" xfId="0" applyNumberFormat="1" applyFont="1" applyFill="1" applyBorder="1" applyAlignment="1">
      <alignment horizontal="center" vertical="top" wrapText="1"/>
    </xf>
    <xf numFmtId="3" fontId="2" fillId="0" borderId="27" xfId="0" applyNumberFormat="1" applyFont="1" applyFill="1" applyBorder="1" applyAlignment="1">
      <alignment horizontal="center" vertical="top"/>
    </xf>
    <xf numFmtId="49" fontId="3" fillId="2" borderId="26" xfId="0" applyNumberFormat="1" applyFont="1" applyFill="1" applyBorder="1" applyAlignment="1">
      <alignment horizontal="center" vertical="top"/>
    </xf>
    <xf numFmtId="3" fontId="4" fillId="5" borderId="5" xfId="0" applyNumberFormat="1" applyFont="1" applyFill="1" applyBorder="1" applyAlignment="1">
      <alignment vertical="top"/>
    </xf>
    <xf numFmtId="49" fontId="3" fillId="5" borderId="0" xfId="0" applyNumberFormat="1" applyFont="1" applyFill="1" applyBorder="1" applyAlignment="1">
      <alignment horizontal="center" vertical="top"/>
    </xf>
    <xf numFmtId="3" fontId="4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vertical="top"/>
    </xf>
    <xf numFmtId="3" fontId="9" fillId="5" borderId="0" xfId="0" applyNumberFormat="1" applyFont="1" applyFill="1" applyBorder="1" applyAlignment="1">
      <alignment vertical="top"/>
    </xf>
    <xf numFmtId="3" fontId="9" fillId="5" borderId="6" xfId="0" applyNumberFormat="1" applyFont="1" applyFill="1" applyBorder="1" applyAlignment="1">
      <alignment horizontal="right" vertical="top"/>
    </xf>
    <xf numFmtId="3" fontId="9" fillId="5" borderId="0" xfId="0" applyNumberFormat="1" applyFont="1" applyFill="1" applyBorder="1" applyAlignment="1">
      <alignment horizontal="right" vertical="top"/>
    </xf>
    <xf numFmtId="3" fontId="8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 wrapText="1"/>
    </xf>
    <xf numFmtId="3" fontId="3" fillId="5" borderId="6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/>
    </xf>
    <xf numFmtId="3" fontId="4" fillId="2" borderId="30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>
      <alignment horizontal="center" vertical="top"/>
    </xf>
    <xf numFmtId="3" fontId="4" fillId="0" borderId="31" xfId="0" applyNumberFormat="1" applyFont="1" applyFill="1" applyBorder="1"/>
    <xf numFmtId="49" fontId="3" fillId="0" borderId="1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2" borderId="22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6" fillId="5" borderId="12" xfId="0" applyNumberFormat="1" applyFont="1" applyFill="1" applyBorder="1" applyAlignment="1">
      <alignment horizontal="center"/>
    </xf>
    <xf numFmtId="1" fontId="6" fillId="0" borderId="28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3" fontId="8" fillId="5" borderId="11" xfId="0" applyNumberFormat="1" applyFont="1" applyFill="1" applyBorder="1" applyAlignment="1">
      <alignment horizontal="right" vertical="center"/>
    </xf>
    <xf numFmtId="3" fontId="9" fillId="0" borderId="28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 vertical="top"/>
    </xf>
    <xf numFmtId="3" fontId="3" fillId="0" borderId="12" xfId="0" applyNumberFormat="1" applyFont="1" applyFill="1" applyBorder="1" applyAlignment="1">
      <alignment horizontal="right" vertical="top"/>
    </xf>
    <xf numFmtId="3" fontId="2" fillId="0" borderId="11" xfId="0" applyNumberFormat="1" applyFont="1" applyFill="1" applyBorder="1" applyAlignment="1">
      <alignment horizontal="right" vertical="top"/>
    </xf>
    <xf numFmtId="3" fontId="2" fillId="0" borderId="12" xfId="0" applyNumberFormat="1" applyFont="1" applyFill="1" applyBorder="1" applyAlignment="1">
      <alignment horizontal="right" vertical="top"/>
    </xf>
    <xf numFmtId="3" fontId="14" fillId="0" borderId="28" xfId="0" applyNumberFormat="1" applyFont="1" applyFill="1" applyBorder="1" applyAlignment="1">
      <alignment horizontal="right" vertical="top"/>
    </xf>
    <xf numFmtId="3" fontId="6" fillId="0" borderId="28" xfId="0" applyNumberFormat="1" applyFont="1" applyFill="1" applyBorder="1" applyAlignment="1">
      <alignment horizontal="right" vertical="top"/>
    </xf>
    <xf numFmtId="3" fontId="1" fillId="2" borderId="30" xfId="0" applyNumberFormat="1" applyFont="1" applyFill="1" applyBorder="1" applyAlignment="1">
      <alignment horizontal="right" vertical="center"/>
    </xf>
    <xf numFmtId="3" fontId="2" fillId="5" borderId="12" xfId="0" applyNumberFormat="1" applyFont="1" applyFill="1" applyBorder="1" applyAlignment="1">
      <alignment horizontal="right" vertical="center"/>
    </xf>
    <xf numFmtId="3" fontId="7" fillId="2" borderId="30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top"/>
    </xf>
    <xf numFmtId="3" fontId="8" fillId="5" borderId="12" xfId="0" applyNumberFormat="1" applyFont="1" applyFill="1" applyBorder="1" applyAlignment="1">
      <alignment horizontal="right" vertical="top"/>
    </xf>
    <xf numFmtId="49" fontId="2" fillId="0" borderId="28" xfId="0" applyNumberFormat="1" applyFont="1" applyFill="1" applyBorder="1"/>
    <xf numFmtId="49" fontId="2" fillId="0" borderId="18" xfId="0" applyNumberFormat="1" applyFont="1" applyFill="1" applyBorder="1" applyAlignment="1">
      <alignment horizont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40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4" borderId="26" xfId="0" applyNumberFormat="1" applyFont="1" applyFill="1" applyBorder="1" applyAlignment="1">
      <alignment horizontal="center" vertical="center"/>
    </xf>
    <xf numFmtId="1" fontId="4" fillId="4" borderId="22" xfId="0" applyNumberFormat="1" applyFont="1" applyFill="1" applyBorder="1" applyAlignment="1">
      <alignment horizontal="left" vertical="center" wrapText="1"/>
    </xf>
    <xf numFmtId="3" fontId="4" fillId="4" borderId="26" xfId="0" applyNumberFormat="1" applyFont="1" applyFill="1" applyBorder="1" applyAlignment="1">
      <alignment horizontal="right" vertical="center"/>
    </xf>
    <xf numFmtId="3" fontId="4" fillId="4" borderId="22" xfId="0" applyNumberFormat="1" applyFont="1" applyFill="1" applyBorder="1" applyAlignment="1">
      <alignment horizontal="right" vertical="center"/>
    </xf>
    <xf numFmtId="3" fontId="3" fillId="4" borderId="22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1" fontId="6" fillId="4" borderId="22" xfId="0" applyNumberFormat="1" applyFont="1" applyFill="1" applyBorder="1" applyAlignment="1">
      <alignment horizontal="center"/>
    </xf>
    <xf numFmtId="1" fontId="6" fillId="4" borderId="26" xfId="0" applyNumberFormat="1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left" vertical="center" wrapText="1"/>
    </xf>
    <xf numFmtId="4" fontId="2" fillId="4" borderId="35" xfId="0" applyNumberFormat="1" applyFont="1" applyFill="1" applyBorder="1"/>
    <xf numFmtId="4" fontId="2" fillId="0" borderId="36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3" fontId="2" fillId="4" borderId="35" xfId="0" applyNumberFormat="1" applyFont="1" applyFill="1" applyBorder="1" applyAlignment="1">
      <alignment horizontal="right"/>
    </xf>
    <xf numFmtId="3" fontId="1" fillId="0" borderId="36" xfId="0" applyNumberFormat="1" applyFont="1" applyFill="1" applyBorder="1"/>
    <xf numFmtId="3" fontId="1" fillId="0" borderId="33" xfId="0" applyNumberFormat="1" applyFont="1" applyFill="1" applyBorder="1"/>
    <xf numFmtId="3" fontId="9" fillId="0" borderId="18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/>
    </xf>
    <xf numFmtId="3" fontId="9" fillId="0" borderId="28" xfId="0" applyNumberFormat="1" applyFont="1" applyFill="1" applyBorder="1" applyAlignment="1">
      <alignment horizontal="right" vertical="center"/>
    </xf>
    <xf numFmtId="3" fontId="1" fillId="0" borderId="19" xfId="0" applyNumberFormat="1" applyFont="1" applyFill="1" applyBorder="1"/>
    <xf numFmtId="4" fontId="2" fillId="0" borderId="36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3" fontId="2" fillId="0" borderId="36" xfId="0" applyNumberFormat="1" applyFont="1" applyFill="1" applyBorder="1" applyAlignment="1">
      <alignment horizontal="right"/>
    </xf>
    <xf numFmtId="4" fontId="2" fillId="0" borderId="33" xfId="0" applyNumberFormat="1" applyFont="1" applyFill="1" applyBorder="1" applyAlignment="1">
      <alignment horizontal="right" vertical="top"/>
    </xf>
    <xf numFmtId="4" fontId="2" fillId="0" borderId="19" xfId="0" applyNumberFormat="1" applyFont="1" applyFill="1" applyBorder="1" applyAlignment="1">
      <alignment horizontal="right" vertical="top"/>
    </xf>
    <xf numFmtId="4" fontId="2" fillId="0" borderId="36" xfId="0" applyNumberFormat="1" applyFont="1" applyFill="1" applyBorder="1" applyAlignment="1">
      <alignment horizontal="right" vertical="top"/>
    </xf>
    <xf numFmtId="3" fontId="1" fillId="0" borderId="33" xfId="0" applyNumberFormat="1" applyFont="1" applyFill="1" applyBorder="1" applyAlignment="1">
      <alignment horizontal="right" vertical="top"/>
    </xf>
    <xf numFmtId="3" fontId="4" fillId="0" borderId="17" xfId="0" applyNumberFormat="1" applyFont="1" applyFill="1" applyBorder="1" applyAlignment="1">
      <alignment vertical="top"/>
    </xf>
    <xf numFmtId="49" fontId="3" fillId="0" borderId="28" xfId="0" applyNumberFormat="1" applyFont="1" applyFill="1" applyBorder="1" applyAlignment="1">
      <alignment horizontal="center" vertical="top"/>
    </xf>
    <xf numFmtId="4" fontId="2" fillId="0" borderId="38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/>
    </xf>
    <xf numFmtId="3" fontId="3" fillId="0" borderId="39" xfId="0" applyNumberFormat="1" applyFont="1" applyFill="1" applyBorder="1" applyAlignment="1">
      <alignment vertical="top" wrapText="1"/>
    </xf>
    <xf numFmtId="3" fontId="3" fillId="0" borderId="42" xfId="0" applyNumberFormat="1" applyFont="1" applyFill="1" applyBorder="1" applyAlignment="1">
      <alignment horizontal="right" vertical="center"/>
    </xf>
    <xf numFmtId="3" fontId="9" fillId="0" borderId="42" xfId="0" applyNumberFormat="1" applyFont="1" applyFill="1" applyBorder="1" applyAlignment="1">
      <alignment vertical="top"/>
    </xf>
    <xf numFmtId="3" fontId="9" fillId="0" borderId="37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horizontal="right" vertical="top"/>
    </xf>
    <xf numFmtId="3" fontId="2" fillId="0" borderId="37" xfId="0" applyNumberFormat="1" applyFont="1" applyFill="1" applyBorder="1" applyAlignment="1">
      <alignment horizontal="right" vertical="top"/>
    </xf>
    <xf numFmtId="3" fontId="2" fillId="0" borderId="39" xfId="0" applyNumberFormat="1" applyFont="1" applyFill="1" applyBorder="1" applyAlignment="1">
      <alignment horizontal="right" vertical="top"/>
    </xf>
    <xf numFmtId="3" fontId="4" fillId="2" borderId="4" xfId="0" applyNumberFormat="1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4" fillId="0" borderId="43" xfId="0" applyNumberFormat="1" applyFont="1" applyFill="1" applyBorder="1" applyAlignment="1">
      <alignment vertical="top"/>
    </xf>
    <xf numFmtId="3" fontId="1" fillId="2" borderId="25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left" vertical="center" wrapText="1"/>
    </xf>
    <xf numFmtId="3" fontId="1" fillId="0" borderId="19" xfId="0" applyNumberFormat="1" applyFont="1" applyFill="1" applyBorder="1" applyAlignment="1">
      <alignment horizontal="right" vertical="top"/>
    </xf>
    <xf numFmtId="3" fontId="1" fillId="2" borderId="26" xfId="0" applyNumberFormat="1" applyFont="1" applyFill="1" applyBorder="1" applyAlignment="1">
      <alignment horizontal="left" vertical="center" wrapText="1"/>
    </xf>
    <xf numFmtId="3" fontId="1" fillId="4" borderId="35" xfId="0" applyNumberFormat="1" applyFont="1" applyFill="1" applyBorder="1" applyAlignment="1">
      <alignment horizontal="right" vertical="top"/>
    </xf>
    <xf numFmtId="3" fontId="1" fillId="0" borderId="36" xfId="0" applyNumberFormat="1" applyFont="1" applyFill="1" applyBorder="1" applyAlignment="1">
      <alignment horizontal="right" vertical="top"/>
    </xf>
    <xf numFmtId="3" fontId="12" fillId="0" borderId="18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0" fontId="2" fillId="0" borderId="3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4" xfId="0" applyFont="1" applyFill="1" applyBorder="1"/>
    <xf numFmtId="49" fontId="2" fillId="0" borderId="45" xfId="0" applyNumberFormat="1" applyFont="1" applyFill="1" applyBorder="1" applyAlignment="1">
      <alignment horizontal="center" vertical="top" wrapText="1"/>
    </xf>
    <xf numFmtId="1" fontId="1" fillId="4" borderId="47" xfId="0" applyNumberFormat="1" applyFont="1" applyFill="1" applyBorder="1" applyAlignment="1">
      <alignment horizontal="center"/>
    </xf>
    <xf numFmtId="4" fontId="2" fillId="0" borderId="44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 vertical="top"/>
    </xf>
    <xf numFmtId="3" fontId="16" fillId="2" borderId="22" xfId="0" applyNumberFormat="1" applyFont="1" applyFill="1" applyBorder="1" applyAlignment="1">
      <alignment horizontal="right" vertical="center"/>
    </xf>
    <xf numFmtId="3" fontId="13" fillId="0" borderId="16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>
      <alignment horizontal="right" vertical="top"/>
    </xf>
    <xf numFmtId="4" fontId="2" fillId="0" borderId="48" xfId="0" applyNumberFormat="1" applyFont="1" applyFill="1" applyBorder="1" applyAlignment="1">
      <alignment horizontal="right" vertical="top"/>
    </xf>
    <xf numFmtId="4" fontId="2" fillId="0" borderId="44" xfId="0" applyNumberFormat="1" applyFont="1" applyFill="1" applyBorder="1" applyAlignment="1">
      <alignment horizontal="right" vertical="top"/>
    </xf>
    <xf numFmtId="3" fontId="2" fillId="4" borderId="49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right" vertical="top"/>
    </xf>
    <xf numFmtId="4" fontId="2" fillId="0" borderId="45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center"/>
    </xf>
    <xf numFmtId="3" fontId="16" fillId="5" borderId="6" xfId="0" applyNumberFormat="1" applyFont="1" applyFill="1" applyBorder="1" applyAlignment="1">
      <alignment horizontal="right" vertical="center"/>
    </xf>
    <xf numFmtId="3" fontId="2" fillId="5" borderId="36" xfId="0" applyNumberFormat="1" applyFont="1" applyFill="1" applyBorder="1" applyAlignment="1">
      <alignment horizontal="right"/>
    </xf>
    <xf numFmtId="3" fontId="2" fillId="0" borderId="44" xfId="0" applyNumberFormat="1" applyFont="1" applyFill="1" applyBorder="1" applyAlignment="1">
      <alignment horizontal="right"/>
    </xf>
    <xf numFmtId="3" fontId="1" fillId="4" borderId="47" xfId="0" applyNumberFormat="1" applyFont="1" applyFill="1" applyBorder="1" applyAlignment="1">
      <alignment horizontal="right" vertical="center"/>
    </xf>
    <xf numFmtId="3" fontId="16" fillId="2" borderId="23" xfId="0" applyNumberFormat="1" applyFont="1" applyFill="1" applyBorder="1" applyAlignment="1">
      <alignment horizontal="right" vertical="center"/>
    </xf>
    <xf numFmtId="3" fontId="2" fillId="4" borderId="47" xfId="0" applyNumberFormat="1" applyFont="1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3" fontId="17" fillId="0" borderId="6" xfId="0" applyNumberFormat="1" applyFont="1" applyFill="1" applyBorder="1" applyAlignment="1">
      <alignment vertical="top"/>
    </xf>
    <xf numFmtId="3" fontId="18" fillId="4" borderId="35" xfId="0" applyNumberFormat="1" applyFont="1" applyFill="1" applyBorder="1" applyAlignment="1">
      <alignment horizontal="right"/>
    </xf>
    <xf numFmtId="4" fontId="18" fillId="4" borderId="35" xfId="0" applyNumberFormat="1" applyFont="1" applyFill="1" applyBorder="1"/>
    <xf numFmtId="3" fontId="3" fillId="0" borderId="6" xfId="0" applyNumberFormat="1" applyFont="1" applyFill="1" applyBorder="1" applyAlignment="1">
      <alignment horizontal="justify" vertical="justify" wrapText="1"/>
    </xf>
    <xf numFmtId="3" fontId="4" fillId="2" borderId="21" xfId="0" applyNumberFormat="1" applyFont="1" applyFill="1" applyBorder="1" applyAlignment="1">
      <alignment vertical="center"/>
    </xf>
    <xf numFmtId="3" fontId="19" fillId="2" borderId="26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vertical="top"/>
    </xf>
    <xf numFmtId="4" fontId="2" fillId="0" borderId="50" xfId="0" applyNumberFormat="1" applyFont="1" applyFill="1" applyBorder="1" applyAlignment="1">
      <alignment horizontal="right"/>
    </xf>
    <xf numFmtId="3" fontId="4" fillId="5" borderId="2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center" wrapText="1"/>
    </xf>
    <xf numFmtId="49" fontId="3" fillId="5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7" fillId="5" borderId="7" xfId="0" applyNumberFormat="1" applyFont="1" applyFill="1" applyBorder="1" applyAlignment="1">
      <alignment horizontal="right" vertical="center"/>
    </xf>
    <xf numFmtId="3" fontId="1" fillId="0" borderId="24" xfId="0" applyNumberFormat="1" applyFont="1" applyFill="1" applyBorder="1" applyAlignment="1">
      <alignment vertical="top"/>
    </xf>
    <xf numFmtId="49" fontId="3" fillId="0" borderId="18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right" vertical="center"/>
    </xf>
    <xf numFmtId="3" fontId="1" fillId="4" borderId="26" xfId="0" applyNumberFormat="1" applyFont="1" applyFill="1" applyBorder="1" applyAlignment="1">
      <alignment horizontal="right" vertical="center"/>
    </xf>
    <xf numFmtId="3" fontId="1" fillId="4" borderId="3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horizontal="right" vertical="top"/>
    </xf>
    <xf numFmtId="3" fontId="13" fillId="5" borderId="12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8" fillId="5" borderId="13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top"/>
    </xf>
    <xf numFmtId="3" fontId="9" fillId="0" borderId="32" xfId="0" applyNumberFormat="1" applyFont="1" applyFill="1" applyBorder="1" applyAlignment="1">
      <alignment horizontal="right" vertical="top"/>
    </xf>
    <xf numFmtId="3" fontId="8" fillId="4" borderId="22" xfId="0" applyNumberFormat="1" applyFont="1" applyFill="1" applyBorder="1" applyAlignment="1">
      <alignment horizontal="right" vertical="center"/>
    </xf>
    <xf numFmtId="1" fontId="2" fillId="0" borderId="4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3" fontId="16" fillId="2" borderId="26" xfId="0" applyNumberFormat="1" applyFont="1" applyFill="1" applyBorder="1" applyAlignment="1">
      <alignment horizontal="right" vertical="center"/>
    </xf>
    <xf numFmtId="3" fontId="24" fillId="2" borderId="22" xfId="0" applyNumberFormat="1" applyFont="1" applyFill="1" applyBorder="1" applyAlignment="1">
      <alignment horizontal="right" vertical="center"/>
    </xf>
    <xf numFmtId="3" fontId="16" fillId="2" borderId="30" xfId="0" applyNumberFormat="1" applyFont="1" applyFill="1" applyBorder="1" applyAlignment="1">
      <alignment horizontal="right" vertical="center"/>
    </xf>
    <xf numFmtId="3" fontId="18" fillId="4" borderId="49" xfId="0" applyNumberFormat="1" applyFont="1" applyFill="1" applyBorder="1" applyAlignment="1">
      <alignment horizontal="right"/>
    </xf>
    <xf numFmtId="0" fontId="22" fillId="0" borderId="0" xfId="0" applyFont="1" applyAlignment="1">
      <alignment horizontal="left"/>
    </xf>
    <xf numFmtId="3" fontId="2" fillId="0" borderId="1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26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top"/>
    </xf>
    <xf numFmtId="1" fontId="2" fillId="0" borderId="46" xfId="0" applyNumberFormat="1" applyFont="1" applyFill="1" applyBorder="1" applyAlignment="1">
      <alignment horizontal="center"/>
    </xf>
    <xf numFmtId="3" fontId="1" fillId="4" borderId="33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textRotation="90"/>
    </xf>
    <xf numFmtId="49" fontId="2" fillId="0" borderId="5" xfId="0" applyNumberFormat="1" applyFont="1" applyFill="1" applyBorder="1" applyAlignment="1">
      <alignment horizontal="center" vertical="center" textRotation="90"/>
    </xf>
    <xf numFmtId="49" fontId="2" fillId="0" borderId="20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textRotation="90"/>
    </xf>
    <xf numFmtId="49" fontId="2" fillId="0" borderId="6" xfId="0" applyNumberFormat="1" applyFont="1" applyFill="1" applyBorder="1" applyAlignment="1">
      <alignment horizontal="center" vertical="center" textRotation="90"/>
    </xf>
    <xf numFmtId="49" fontId="2" fillId="0" borderId="18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18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2" borderId="28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4" fontId="4" fillId="2" borderId="18" xfId="0" applyNumberFormat="1" applyFont="1" applyFill="1" applyBorder="1" applyAlignment="1">
      <alignment horizontal="right" vertical="center"/>
    </xf>
    <xf numFmtId="3" fontId="4" fillId="2" borderId="24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abSelected="1" topLeftCell="D106" zoomScaleNormal="100" workbookViewId="0">
      <selection activeCell="H19" sqref="H19"/>
    </sheetView>
  </sheetViews>
  <sheetFormatPr defaultRowHeight="13.8"/>
  <cols>
    <col min="1" max="1" width="4.69921875" style="40" customWidth="1"/>
    <col min="2" max="2" width="7.09765625" style="37" customWidth="1"/>
    <col min="3" max="3" width="49.3984375" style="41" customWidth="1"/>
    <col min="4" max="4" width="14.8984375" style="42" customWidth="1"/>
    <col min="5" max="5" width="14" style="42" customWidth="1"/>
    <col min="6" max="6" width="14.09765625" style="42" customWidth="1"/>
    <col min="7" max="7" width="13.3984375" style="42" customWidth="1"/>
    <col min="8" max="8" width="14" style="42" customWidth="1"/>
    <col min="9" max="9" width="12.8984375" style="42" customWidth="1"/>
    <col min="10" max="10" width="12.5" style="42" customWidth="1"/>
    <col min="11" max="11" width="14.3984375" style="1" customWidth="1"/>
    <col min="12" max="12" width="12.69921875" style="1" customWidth="1"/>
    <col min="13" max="13" width="13.69921875" style="1" customWidth="1"/>
    <col min="14" max="14" width="14.19921875" style="1" customWidth="1"/>
    <col min="15" max="15" width="13.3984375" style="1" customWidth="1"/>
    <col min="16" max="254" width="9" style="1"/>
    <col min="255" max="255" width="4.69921875" style="1" customWidth="1"/>
    <col min="256" max="256" width="7.09765625" style="1" customWidth="1"/>
    <col min="257" max="257" width="42.69921875" style="1" customWidth="1"/>
    <col min="258" max="258" width="12.8984375" style="1" customWidth="1"/>
    <col min="259" max="259" width="12.19921875" style="1" customWidth="1"/>
    <col min="260" max="260" width="13" style="1" customWidth="1"/>
    <col min="261" max="261" width="13.3984375" style="1" customWidth="1"/>
    <col min="262" max="262" width="14" style="1" customWidth="1"/>
    <col min="263" max="263" width="12.8984375" style="1" customWidth="1"/>
    <col min="264" max="264" width="12.5" style="1" customWidth="1"/>
    <col min="265" max="265" width="14.3984375" style="1" customWidth="1"/>
    <col min="266" max="266" width="13.59765625" style="1" customWidth="1"/>
    <col min="267" max="267" width="10.09765625" style="1" customWidth="1"/>
    <col min="268" max="268" width="11.19921875" style="1" customWidth="1"/>
    <col min="269" max="269" width="11.69921875" style="1" customWidth="1"/>
    <col min="270" max="270" width="15" style="1" customWidth="1"/>
    <col min="271" max="510" width="9" style="1"/>
    <col min="511" max="511" width="4.69921875" style="1" customWidth="1"/>
    <col min="512" max="512" width="7.09765625" style="1" customWidth="1"/>
    <col min="513" max="513" width="42.69921875" style="1" customWidth="1"/>
    <col min="514" max="514" width="12.8984375" style="1" customWidth="1"/>
    <col min="515" max="515" width="12.19921875" style="1" customWidth="1"/>
    <col min="516" max="516" width="13" style="1" customWidth="1"/>
    <col min="517" max="517" width="13.3984375" style="1" customWidth="1"/>
    <col min="518" max="518" width="14" style="1" customWidth="1"/>
    <col min="519" max="519" width="12.8984375" style="1" customWidth="1"/>
    <col min="520" max="520" width="12.5" style="1" customWidth="1"/>
    <col min="521" max="521" width="14.3984375" style="1" customWidth="1"/>
    <col min="522" max="522" width="13.59765625" style="1" customWidth="1"/>
    <col min="523" max="523" width="10.09765625" style="1" customWidth="1"/>
    <col min="524" max="524" width="11.19921875" style="1" customWidth="1"/>
    <col min="525" max="525" width="11.69921875" style="1" customWidth="1"/>
    <col min="526" max="526" width="15" style="1" customWidth="1"/>
    <col min="527" max="766" width="9" style="1"/>
    <col min="767" max="767" width="4.69921875" style="1" customWidth="1"/>
    <col min="768" max="768" width="7.09765625" style="1" customWidth="1"/>
    <col min="769" max="769" width="42.69921875" style="1" customWidth="1"/>
    <col min="770" max="770" width="12.8984375" style="1" customWidth="1"/>
    <col min="771" max="771" width="12.19921875" style="1" customWidth="1"/>
    <col min="772" max="772" width="13" style="1" customWidth="1"/>
    <col min="773" max="773" width="13.3984375" style="1" customWidth="1"/>
    <col min="774" max="774" width="14" style="1" customWidth="1"/>
    <col min="775" max="775" width="12.8984375" style="1" customWidth="1"/>
    <col min="776" max="776" width="12.5" style="1" customWidth="1"/>
    <col min="777" max="777" width="14.3984375" style="1" customWidth="1"/>
    <col min="778" max="778" width="13.59765625" style="1" customWidth="1"/>
    <col min="779" max="779" width="10.09765625" style="1" customWidth="1"/>
    <col min="780" max="780" width="11.19921875" style="1" customWidth="1"/>
    <col min="781" max="781" width="11.69921875" style="1" customWidth="1"/>
    <col min="782" max="782" width="15" style="1" customWidth="1"/>
    <col min="783" max="1022" width="9" style="1"/>
    <col min="1023" max="1023" width="4.69921875" style="1" customWidth="1"/>
    <col min="1024" max="1024" width="7.09765625" style="1" customWidth="1"/>
    <col min="1025" max="1025" width="42.69921875" style="1" customWidth="1"/>
    <col min="1026" max="1026" width="12.8984375" style="1" customWidth="1"/>
    <col min="1027" max="1027" width="12.19921875" style="1" customWidth="1"/>
    <col min="1028" max="1028" width="13" style="1" customWidth="1"/>
    <col min="1029" max="1029" width="13.3984375" style="1" customWidth="1"/>
    <col min="1030" max="1030" width="14" style="1" customWidth="1"/>
    <col min="1031" max="1031" width="12.8984375" style="1" customWidth="1"/>
    <col min="1032" max="1032" width="12.5" style="1" customWidth="1"/>
    <col min="1033" max="1033" width="14.3984375" style="1" customWidth="1"/>
    <col min="1034" max="1034" width="13.59765625" style="1" customWidth="1"/>
    <col min="1035" max="1035" width="10.09765625" style="1" customWidth="1"/>
    <col min="1036" max="1036" width="11.19921875" style="1" customWidth="1"/>
    <col min="1037" max="1037" width="11.69921875" style="1" customWidth="1"/>
    <col min="1038" max="1038" width="15" style="1" customWidth="1"/>
    <col min="1039" max="1278" width="9" style="1"/>
    <col min="1279" max="1279" width="4.69921875" style="1" customWidth="1"/>
    <col min="1280" max="1280" width="7.09765625" style="1" customWidth="1"/>
    <col min="1281" max="1281" width="42.69921875" style="1" customWidth="1"/>
    <col min="1282" max="1282" width="12.8984375" style="1" customWidth="1"/>
    <col min="1283" max="1283" width="12.19921875" style="1" customWidth="1"/>
    <col min="1284" max="1284" width="13" style="1" customWidth="1"/>
    <col min="1285" max="1285" width="13.3984375" style="1" customWidth="1"/>
    <col min="1286" max="1286" width="14" style="1" customWidth="1"/>
    <col min="1287" max="1287" width="12.8984375" style="1" customWidth="1"/>
    <col min="1288" max="1288" width="12.5" style="1" customWidth="1"/>
    <col min="1289" max="1289" width="14.3984375" style="1" customWidth="1"/>
    <col min="1290" max="1290" width="13.59765625" style="1" customWidth="1"/>
    <col min="1291" max="1291" width="10.09765625" style="1" customWidth="1"/>
    <col min="1292" max="1292" width="11.19921875" style="1" customWidth="1"/>
    <col min="1293" max="1293" width="11.69921875" style="1" customWidth="1"/>
    <col min="1294" max="1294" width="15" style="1" customWidth="1"/>
    <col min="1295" max="1534" width="9" style="1"/>
    <col min="1535" max="1535" width="4.69921875" style="1" customWidth="1"/>
    <col min="1536" max="1536" width="7.09765625" style="1" customWidth="1"/>
    <col min="1537" max="1537" width="42.69921875" style="1" customWidth="1"/>
    <col min="1538" max="1538" width="12.8984375" style="1" customWidth="1"/>
    <col min="1539" max="1539" width="12.19921875" style="1" customWidth="1"/>
    <col min="1540" max="1540" width="13" style="1" customWidth="1"/>
    <col min="1541" max="1541" width="13.3984375" style="1" customWidth="1"/>
    <col min="1542" max="1542" width="14" style="1" customWidth="1"/>
    <col min="1543" max="1543" width="12.8984375" style="1" customWidth="1"/>
    <col min="1544" max="1544" width="12.5" style="1" customWidth="1"/>
    <col min="1545" max="1545" width="14.3984375" style="1" customWidth="1"/>
    <col min="1546" max="1546" width="13.59765625" style="1" customWidth="1"/>
    <col min="1547" max="1547" width="10.09765625" style="1" customWidth="1"/>
    <col min="1548" max="1548" width="11.19921875" style="1" customWidth="1"/>
    <col min="1549" max="1549" width="11.69921875" style="1" customWidth="1"/>
    <col min="1550" max="1550" width="15" style="1" customWidth="1"/>
    <col min="1551" max="1790" width="9" style="1"/>
    <col min="1791" max="1791" width="4.69921875" style="1" customWidth="1"/>
    <col min="1792" max="1792" width="7.09765625" style="1" customWidth="1"/>
    <col min="1793" max="1793" width="42.69921875" style="1" customWidth="1"/>
    <col min="1794" max="1794" width="12.8984375" style="1" customWidth="1"/>
    <col min="1795" max="1795" width="12.19921875" style="1" customWidth="1"/>
    <col min="1796" max="1796" width="13" style="1" customWidth="1"/>
    <col min="1797" max="1797" width="13.3984375" style="1" customWidth="1"/>
    <col min="1798" max="1798" width="14" style="1" customWidth="1"/>
    <col min="1799" max="1799" width="12.8984375" style="1" customWidth="1"/>
    <col min="1800" max="1800" width="12.5" style="1" customWidth="1"/>
    <col min="1801" max="1801" width="14.3984375" style="1" customWidth="1"/>
    <col min="1802" max="1802" width="13.59765625" style="1" customWidth="1"/>
    <col min="1803" max="1803" width="10.09765625" style="1" customWidth="1"/>
    <col min="1804" max="1804" width="11.19921875" style="1" customWidth="1"/>
    <col min="1805" max="1805" width="11.69921875" style="1" customWidth="1"/>
    <col min="1806" max="1806" width="15" style="1" customWidth="1"/>
    <col min="1807" max="2046" width="9" style="1"/>
    <col min="2047" max="2047" width="4.69921875" style="1" customWidth="1"/>
    <col min="2048" max="2048" width="7.09765625" style="1" customWidth="1"/>
    <col min="2049" max="2049" width="42.69921875" style="1" customWidth="1"/>
    <col min="2050" max="2050" width="12.8984375" style="1" customWidth="1"/>
    <col min="2051" max="2051" width="12.19921875" style="1" customWidth="1"/>
    <col min="2052" max="2052" width="13" style="1" customWidth="1"/>
    <col min="2053" max="2053" width="13.3984375" style="1" customWidth="1"/>
    <col min="2054" max="2054" width="14" style="1" customWidth="1"/>
    <col min="2055" max="2055" width="12.8984375" style="1" customWidth="1"/>
    <col min="2056" max="2056" width="12.5" style="1" customWidth="1"/>
    <col min="2057" max="2057" width="14.3984375" style="1" customWidth="1"/>
    <col min="2058" max="2058" width="13.59765625" style="1" customWidth="1"/>
    <col min="2059" max="2059" width="10.09765625" style="1" customWidth="1"/>
    <col min="2060" max="2060" width="11.19921875" style="1" customWidth="1"/>
    <col min="2061" max="2061" width="11.69921875" style="1" customWidth="1"/>
    <col min="2062" max="2062" width="15" style="1" customWidth="1"/>
    <col min="2063" max="2302" width="9" style="1"/>
    <col min="2303" max="2303" width="4.69921875" style="1" customWidth="1"/>
    <col min="2304" max="2304" width="7.09765625" style="1" customWidth="1"/>
    <col min="2305" max="2305" width="42.69921875" style="1" customWidth="1"/>
    <col min="2306" max="2306" width="12.8984375" style="1" customWidth="1"/>
    <col min="2307" max="2307" width="12.19921875" style="1" customWidth="1"/>
    <col min="2308" max="2308" width="13" style="1" customWidth="1"/>
    <col min="2309" max="2309" width="13.3984375" style="1" customWidth="1"/>
    <col min="2310" max="2310" width="14" style="1" customWidth="1"/>
    <col min="2311" max="2311" width="12.8984375" style="1" customWidth="1"/>
    <col min="2312" max="2312" width="12.5" style="1" customWidth="1"/>
    <col min="2313" max="2313" width="14.3984375" style="1" customWidth="1"/>
    <col min="2314" max="2314" width="13.59765625" style="1" customWidth="1"/>
    <col min="2315" max="2315" width="10.09765625" style="1" customWidth="1"/>
    <col min="2316" max="2316" width="11.19921875" style="1" customWidth="1"/>
    <col min="2317" max="2317" width="11.69921875" style="1" customWidth="1"/>
    <col min="2318" max="2318" width="15" style="1" customWidth="1"/>
    <col min="2319" max="2558" width="9" style="1"/>
    <col min="2559" max="2559" width="4.69921875" style="1" customWidth="1"/>
    <col min="2560" max="2560" width="7.09765625" style="1" customWidth="1"/>
    <col min="2561" max="2561" width="42.69921875" style="1" customWidth="1"/>
    <col min="2562" max="2562" width="12.8984375" style="1" customWidth="1"/>
    <col min="2563" max="2563" width="12.19921875" style="1" customWidth="1"/>
    <col min="2564" max="2564" width="13" style="1" customWidth="1"/>
    <col min="2565" max="2565" width="13.3984375" style="1" customWidth="1"/>
    <col min="2566" max="2566" width="14" style="1" customWidth="1"/>
    <col min="2567" max="2567" width="12.8984375" style="1" customWidth="1"/>
    <col min="2568" max="2568" width="12.5" style="1" customWidth="1"/>
    <col min="2569" max="2569" width="14.3984375" style="1" customWidth="1"/>
    <col min="2570" max="2570" width="13.59765625" style="1" customWidth="1"/>
    <col min="2571" max="2571" width="10.09765625" style="1" customWidth="1"/>
    <col min="2572" max="2572" width="11.19921875" style="1" customWidth="1"/>
    <col min="2573" max="2573" width="11.69921875" style="1" customWidth="1"/>
    <col min="2574" max="2574" width="15" style="1" customWidth="1"/>
    <col min="2575" max="2814" width="9" style="1"/>
    <col min="2815" max="2815" width="4.69921875" style="1" customWidth="1"/>
    <col min="2816" max="2816" width="7.09765625" style="1" customWidth="1"/>
    <col min="2817" max="2817" width="42.69921875" style="1" customWidth="1"/>
    <col min="2818" max="2818" width="12.8984375" style="1" customWidth="1"/>
    <col min="2819" max="2819" width="12.19921875" style="1" customWidth="1"/>
    <col min="2820" max="2820" width="13" style="1" customWidth="1"/>
    <col min="2821" max="2821" width="13.3984375" style="1" customWidth="1"/>
    <col min="2822" max="2822" width="14" style="1" customWidth="1"/>
    <col min="2823" max="2823" width="12.8984375" style="1" customWidth="1"/>
    <col min="2824" max="2824" width="12.5" style="1" customWidth="1"/>
    <col min="2825" max="2825" width="14.3984375" style="1" customWidth="1"/>
    <col min="2826" max="2826" width="13.59765625" style="1" customWidth="1"/>
    <col min="2827" max="2827" width="10.09765625" style="1" customWidth="1"/>
    <col min="2828" max="2828" width="11.19921875" style="1" customWidth="1"/>
    <col min="2829" max="2829" width="11.69921875" style="1" customWidth="1"/>
    <col min="2830" max="2830" width="15" style="1" customWidth="1"/>
    <col min="2831" max="3070" width="9" style="1"/>
    <col min="3071" max="3071" width="4.69921875" style="1" customWidth="1"/>
    <col min="3072" max="3072" width="7.09765625" style="1" customWidth="1"/>
    <col min="3073" max="3073" width="42.69921875" style="1" customWidth="1"/>
    <col min="3074" max="3074" width="12.8984375" style="1" customWidth="1"/>
    <col min="3075" max="3075" width="12.19921875" style="1" customWidth="1"/>
    <col min="3076" max="3076" width="13" style="1" customWidth="1"/>
    <col min="3077" max="3077" width="13.3984375" style="1" customWidth="1"/>
    <col min="3078" max="3078" width="14" style="1" customWidth="1"/>
    <col min="3079" max="3079" width="12.8984375" style="1" customWidth="1"/>
    <col min="3080" max="3080" width="12.5" style="1" customWidth="1"/>
    <col min="3081" max="3081" width="14.3984375" style="1" customWidth="1"/>
    <col min="3082" max="3082" width="13.59765625" style="1" customWidth="1"/>
    <col min="3083" max="3083" width="10.09765625" style="1" customWidth="1"/>
    <col min="3084" max="3084" width="11.19921875" style="1" customWidth="1"/>
    <col min="3085" max="3085" width="11.69921875" style="1" customWidth="1"/>
    <col min="3086" max="3086" width="15" style="1" customWidth="1"/>
    <col min="3087" max="3326" width="9" style="1"/>
    <col min="3327" max="3327" width="4.69921875" style="1" customWidth="1"/>
    <col min="3328" max="3328" width="7.09765625" style="1" customWidth="1"/>
    <col min="3329" max="3329" width="42.69921875" style="1" customWidth="1"/>
    <col min="3330" max="3330" width="12.8984375" style="1" customWidth="1"/>
    <col min="3331" max="3331" width="12.19921875" style="1" customWidth="1"/>
    <col min="3332" max="3332" width="13" style="1" customWidth="1"/>
    <col min="3333" max="3333" width="13.3984375" style="1" customWidth="1"/>
    <col min="3334" max="3334" width="14" style="1" customWidth="1"/>
    <col min="3335" max="3335" width="12.8984375" style="1" customWidth="1"/>
    <col min="3336" max="3336" width="12.5" style="1" customWidth="1"/>
    <col min="3337" max="3337" width="14.3984375" style="1" customWidth="1"/>
    <col min="3338" max="3338" width="13.59765625" style="1" customWidth="1"/>
    <col min="3339" max="3339" width="10.09765625" style="1" customWidth="1"/>
    <col min="3340" max="3340" width="11.19921875" style="1" customWidth="1"/>
    <col min="3341" max="3341" width="11.69921875" style="1" customWidth="1"/>
    <col min="3342" max="3342" width="15" style="1" customWidth="1"/>
    <col min="3343" max="3582" width="9" style="1"/>
    <col min="3583" max="3583" width="4.69921875" style="1" customWidth="1"/>
    <col min="3584" max="3584" width="7.09765625" style="1" customWidth="1"/>
    <col min="3585" max="3585" width="42.69921875" style="1" customWidth="1"/>
    <col min="3586" max="3586" width="12.8984375" style="1" customWidth="1"/>
    <col min="3587" max="3587" width="12.19921875" style="1" customWidth="1"/>
    <col min="3588" max="3588" width="13" style="1" customWidth="1"/>
    <col min="3589" max="3589" width="13.3984375" style="1" customWidth="1"/>
    <col min="3590" max="3590" width="14" style="1" customWidth="1"/>
    <col min="3591" max="3591" width="12.8984375" style="1" customWidth="1"/>
    <col min="3592" max="3592" width="12.5" style="1" customWidth="1"/>
    <col min="3593" max="3593" width="14.3984375" style="1" customWidth="1"/>
    <col min="3594" max="3594" width="13.59765625" style="1" customWidth="1"/>
    <col min="3595" max="3595" width="10.09765625" style="1" customWidth="1"/>
    <col min="3596" max="3596" width="11.19921875" style="1" customWidth="1"/>
    <col min="3597" max="3597" width="11.69921875" style="1" customWidth="1"/>
    <col min="3598" max="3598" width="15" style="1" customWidth="1"/>
    <col min="3599" max="3838" width="9" style="1"/>
    <col min="3839" max="3839" width="4.69921875" style="1" customWidth="1"/>
    <col min="3840" max="3840" width="7.09765625" style="1" customWidth="1"/>
    <col min="3841" max="3841" width="42.69921875" style="1" customWidth="1"/>
    <col min="3842" max="3842" width="12.8984375" style="1" customWidth="1"/>
    <col min="3843" max="3843" width="12.19921875" style="1" customWidth="1"/>
    <col min="3844" max="3844" width="13" style="1" customWidth="1"/>
    <col min="3845" max="3845" width="13.3984375" style="1" customWidth="1"/>
    <col min="3846" max="3846" width="14" style="1" customWidth="1"/>
    <col min="3847" max="3847" width="12.8984375" style="1" customWidth="1"/>
    <col min="3848" max="3848" width="12.5" style="1" customWidth="1"/>
    <col min="3849" max="3849" width="14.3984375" style="1" customWidth="1"/>
    <col min="3850" max="3850" width="13.59765625" style="1" customWidth="1"/>
    <col min="3851" max="3851" width="10.09765625" style="1" customWidth="1"/>
    <col min="3852" max="3852" width="11.19921875" style="1" customWidth="1"/>
    <col min="3853" max="3853" width="11.69921875" style="1" customWidth="1"/>
    <col min="3854" max="3854" width="15" style="1" customWidth="1"/>
    <col min="3855" max="4094" width="9" style="1"/>
    <col min="4095" max="4095" width="4.69921875" style="1" customWidth="1"/>
    <col min="4096" max="4096" width="7.09765625" style="1" customWidth="1"/>
    <col min="4097" max="4097" width="42.69921875" style="1" customWidth="1"/>
    <col min="4098" max="4098" width="12.8984375" style="1" customWidth="1"/>
    <col min="4099" max="4099" width="12.19921875" style="1" customWidth="1"/>
    <col min="4100" max="4100" width="13" style="1" customWidth="1"/>
    <col min="4101" max="4101" width="13.3984375" style="1" customWidth="1"/>
    <col min="4102" max="4102" width="14" style="1" customWidth="1"/>
    <col min="4103" max="4103" width="12.8984375" style="1" customWidth="1"/>
    <col min="4104" max="4104" width="12.5" style="1" customWidth="1"/>
    <col min="4105" max="4105" width="14.3984375" style="1" customWidth="1"/>
    <col min="4106" max="4106" width="13.59765625" style="1" customWidth="1"/>
    <col min="4107" max="4107" width="10.09765625" style="1" customWidth="1"/>
    <col min="4108" max="4108" width="11.19921875" style="1" customWidth="1"/>
    <col min="4109" max="4109" width="11.69921875" style="1" customWidth="1"/>
    <col min="4110" max="4110" width="15" style="1" customWidth="1"/>
    <col min="4111" max="4350" width="9" style="1"/>
    <col min="4351" max="4351" width="4.69921875" style="1" customWidth="1"/>
    <col min="4352" max="4352" width="7.09765625" style="1" customWidth="1"/>
    <col min="4353" max="4353" width="42.69921875" style="1" customWidth="1"/>
    <col min="4354" max="4354" width="12.8984375" style="1" customWidth="1"/>
    <col min="4355" max="4355" width="12.19921875" style="1" customWidth="1"/>
    <col min="4356" max="4356" width="13" style="1" customWidth="1"/>
    <col min="4357" max="4357" width="13.3984375" style="1" customWidth="1"/>
    <col min="4358" max="4358" width="14" style="1" customWidth="1"/>
    <col min="4359" max="4359" width="12.8984375" style="1" customWidth="1"/>
    <col min="4360" max="4360" width="12.5" style="1" customWidth="1"/>
    <col min="4361" max="4361" width="14.3984375" style="1" customWidth="1"/>
    <col min="4362" max="4362" width="13.59765625" style="1" customWidth="1"/>
    <col min="4363" max="4363" width="10.09765625" style="1" customWidth="1"/>
    <col min="4364" max="4364" width="11.19921875" style="1" customWidth="1"/>
    <col min="4365" max="4365" width="11.69921875" style="1" customWidth="1"/>
    <col min="4366" max="4366" width="15" style="1" customWidth="1"/>
    <col min="4367" max="4606" width="9" style="1"/>
    <col min="4607" max="4607" width="4.69921875" style="1" customWidth="1"/>
    <col min="4608" max="4608" width="7.09765625" style="1" customWidth="1"/>
    <col min="4609" max="4609" width="42.69921875" style="1" customWidth="1"/>
    <col min="4610" max="4610" width="12.8984375" style="1" customWidth="1"/>
    <col min="4611" max="4611" width="12.19921875" style="1" customWidth="1"/>
    <col min="4612" max="4612" width="13" style="1" customWidth="1"/>
    <col min="4613" max="4613" width="13.3984375" style="1" customWidth="1"/>
    <col min="4614" max="4614" width="14" style="1" customWidth="1"/>
    <col min="4615" max="4615" width="12.8984375" style="1" customWidth="1"/>
    <col min="4616" max="4616" width="12.5" style="1" customWidth="1"/>
    <col min="4617" max="4617" width="14.3984375" style="1" customWidth="1"/>
    <col min="4618" max="4618" width="13.59765625" style="1" customWidth="1"/>
    <col min="4619" max="4619" width="10.09765625" style="1" customWidth="1"/>
    <col min="4620" max="4620" width="11.19921875" style="1" customWidth="1"/>
    <col min="4621" max="4621" width="11.69921875" style="1" customWidth="1"/>
    <col min="4622" max="4622" width="15" style="1" customWidth="1"/>
    <col min="4623" max="4862" width="9" style="1"/>
    <col min="4863" max="4863" width="4.69921875" style="1" customWidth="1"/>
    <col min="4864" max="4864" width="7.09765625" style="1" customWidth="1"/>
    <col min="4865" max="4865" width="42.69921875" style="1" customWidth="1"/>
    <col min="4866" max="4866" width="12.8984375" style="1" customWidth="1"/>
    <col min="4867" max="4867" width="12.19921875" style="1" customWidth="1"/>
    <col min="4868" max="4868" width="13" style="1" customWidth="1"/>
    <col min="4869" max="4869" width="13.3984375" style="1" customWidth="1"/>
    <col min="4870" max="4870" width="14" style="1" customWidth="1"/>
    <col min="4871" max="4871" width="12.8984375" style="1" customWidth="1"/>
    <col min="4872" max="4872" width="12.5" style="1" customWidth="1"/>
    <col min="4873" max="4873" width="14.3984375" style="1" customWidth="1"/>
    <col min="4874" max="4874" width="13.59765625" style="1" customWidth="1"/>
    <col min="4875" max="4875" width="10.09765625" style="1" customWidth="1"/>
    <col min="4876" max="4876" width="11.19921875" style="1" customWidth="1"/>
    <col min="4877" max="4877" width="11.69921875" style="1" customWidth="1"/>
    <col min="4878" max="4878" width="15" style="1" customWidth="1"/>
    <col min="4879" max="5118" width="9" style="1"/>
    <col min="5119" max="5119" width="4.69921875" style="1" customWidth="1"/>
    <col min="5120" max="5120" width="7.09765625" style="1" customWidth="1"/>
    <col min="5121" max="5121" width="42.69921875" style="1" customWidth="1"/>
    <col min="5122" max="5122" width="12.8984375" style="1" customWidth="1"/>
    <col min="5123" max="5123" width="12.19921875" style="1" customWidth="1"/>
    <col min="5124" max="5124" width="13" style="1" customWidth="1"/>
    <col min="5125" max="5125" width="13.3984375" style="1" customWidth="1"/>
    <col min="5126" max="5126" width="14" style="1" customWidth="1"/>
    <col min="5127" max="5127" width="12.8984375" style="1" customWidth="1"/>
    <col min="5128" max="5128" width="12.5" style="1" customWidth="1"/>
    <col min="5129" max="5129" width="14.3984375" style="1" customWidth="1"/>
    <col min="5130" max="5130" width="13.59765625" style="1" customWidth="1"/>
    <col min="5131" max="5131" width="10.09765625" style="1" customWidth="1"/>
    <col min="5132" max="5132" width="11.19921875" style="1" customWidth="1"/>
    <col min="5133" max="5133" width="11.69921875" style="1" customWidth="1"/>
    <col min="5134" max="5134" width="15" style="1" customWidth="1"/>
    <col min="5135" max="5374" width="9" style="1"/>
    <col min="5375" max="5375" width="4.69921875" style="1" customWidth="1"/>
    <col min="5376" max="5376" width="7.09765625" style="1" customWidth="1"/>
    <col min="5377" max="5377" width="42.69921875" style="1" customWidth="1"/>
    <col min="5378" max="5378" width="12.8984375" style="1" customWidth="1"/>
    <col min="5379" max="5379" width="12.19921875" style="1" customWidth="1"/>
    <col min="5380" max="5380" width="13" style="1" customWidth="1"/>
    <col min="5381" max="5381" width="13.3984375" style="1" customWidth="1"/>
    <col min="5382" max="5382" width="14" style="1" customWidth="1"/>
    <col min="5383" max="5383" width="12.8984375" style="1" customWidth="1"/>
    <col min="5384" max="5384" width="12.5" style="1" customWidth="1"/>
    <col min="5385" max="5385" width="14.3984375" style="1" customWidth="1"/>
    <col min="5386" max="5386" width="13.59765625" style="1" customWidth="1"/>
    <col min="5387" max="5387" width="10.09765625" style="1" customWidth="1"/>
    <col min="5388" max="5388" width="11.19921875" style="1" customWidth="1"/>
    <col min="5389" max="5389" width="11.69921875" style="1" customWidth="1"/>
    <col min="5390" max="5390" width="15" style="1" customWidth="1"/>
    <col min="5391" max="5630" width="9" style="1"/>
    <col min="5631" max="5631" width="4.69921875" style="1" customWidth="1"/>
    <col min="5632" max="5632" width="7.09765625" style="1" customWidth="1"/>
    <col min="5633" max="5633" width="42.69921875" style="1" customWidth="1"/>
    <col min="5634" max="5634" width="12.8984375" style="1" customWidth="1"/>
    <col min="5635" max="5635" width="12.19921875" style="1" customWidth="1"/>
    <col min="5636" max="5636" width="13" style="1" customWidth="1"/>
    <col min="5637" max="5637" width="13.3984375" style="1" customWidth="1"/>
    <col min="5638" max="5638" width="14" style="1" customWidth="1"/>
    <col min="5639" max="5639" width="12.8984375" style="1" customWidth="1"/>
    <col min="5640" max="5640" width="12.5" style="1" customWidth="1"/>
    <col min="5641" max="5641" width="14.3984375" style="1" customWidth="1"/>
    <col min="5642" max="5642" width="13.59765625" style="1" customWidth="1"/>
    <col min="5643" max="5643" width="10.09765625" style="1" customWidth="1"/>
    <col min="5644" max="5644" width="11.19921875" style="1" customWidth="1"/>
    <col min="5645" max="5645" width="11.69921875" style="1" customWidth="1"/>
    <col min="5646" max="5646" width="15" style="1" customWidth="1"/>
    <col min="5647" max="5886" width="9" style="1"/>
    <col min="5887" max="5887" width="4.69921875" style="1" customWidth="1"/>
    <col min="5888" max="5888" width="7.09765625" style="1" customWidth="1"/>
    <col min="5889" max="5889" width="42.69921875" style="1" customWidth="1"/>
    <col min="5890" max="5890" width="12.8984375" style="1" customWidth="1"/>
    <col min="5891" max="5891" width="12.19921875" style="1" customWidth="1"/>
    <col min="5892" max="5892" width="13" style="1" customWidth="1"/>
    <col min="5893" max="5893" width="13.3984375" style="1" customWidth="1"/>
    <col min="5894" max="5894" width="14" style="1" customWidth="1"/>
    <col min="5895" max="5895" width="12.8984375" style="1" customWidth="1"/>
    <col min="5896" max="5896" width="12.5" style="1" customWidth="1"/>
    <col min="5897" max="5897" width="14.3984375" style="1" customWidth="1"/>
    <col min="5898" max="5898" width="13.59765625" style="1" customWidth="1"/>
    <col min="5899" max="5899" width="10.09765625" style="1" customWidth="1"/>
    <col min="5900" max="5900" width="11.19921875" style="1" customWidth="1"/>
    <col min="5901" max="5901" width="11.69921875" style="1" customWidth="1"/>
    <col min="5902" max="5902" width="15" style="1" customWidth="1"/>
    <col min="5903" max="6142" width="9" style="1"/>
    <col min="6143" max="6143" width="4.69921875" style="1" customWidth="1"/>
    <col min="6144" max="6144" width="7.09765625" style="1" customWidth="1"/>
    <col min="6145" max="6145" width="42.69921875" style="1" customWidth="1"/>
    <col min="6146" max="6146" width="12.8984375" style="1" customWidth="1"/>
    <col min="6147" max="6147" width="12.19921875" style="1" customWidth="1"/>
    <col min="6148" max="6148" width="13" style="1" customWidth="1"/>
    <col min="6149" max="6149" width="13.3984375" style="1" customWidth="1"/>
    <col min="6150" max="6150" width="14" style="1" customWidth="1"/>
    <col min="6151" max="6151" width="12.8984375" style="1" customWidth="1"/>
    <col min="6152" max="6152" width="12.5" style="1" customWidth="1"/>
    <col min="6153" max="6153" width="14.3984375" style="1" customWidth="1"/>
    <col min="6154" max="6154" width="13.59765625" style="1" customWidth="1"/>
    <col min="6155" max="6155" width="10.09765625" style="1" customWidth="1"/>
    <col min="6156" max="6156" width="11.19921875" style="1" customWidth="1"/>
    <col min="6157" max="6157" width="11.69921875" style="1" customWidth="1"/>
    <col min="6158" max="6158" width="15" style="1" customWidth="1"/>
    <col min="6159" max="6398" width="9" style="1"/>
    <col min="6399" max="6399" width="4.69921875" style="1" customWidth="1"/>
    <col min="6400" max="6400" width="7.09765625" style="1" customWidth="1"/>
    <col min="6401" max="6401" width="42.69921875" style="1" customWidth="1"/>
    <col min="6402" max="6402" width="12.8984375" style="1" customWidth="1"/>
    <col min="6403" max="6403" width="12.19921875" style="1" customWidth="1"/>
    <col min="6404" max="6404" width="13" style="1" customWidth="1"/>
    <col min="6405" max="6405" width="13.3984375" style="1" customWidth="1"/>
    <col min="6406" max="6406" width="14" style="1" customWidth="1"/>
    <col min="6407" max="6407" width="12.8984375" style="1" customWidth="1"/>
    <col min="6408" max="6408" width="12.5" style="1" customWidth="1"/>
    <col min="6409" max="6409" width="14.3984375" style="1" customWidth="1"/>
    <col min="6410" max="6410" width="13.59765625" style="1" customWidth="1"/>
    <col min="6411" max="6411" width="10.09765625" style="1" customWidth="1"/>
    <col min="6412" max="6412" width="11.19921875" style="1" customWidth="1"/>
    <col min="6413" max="6413" width="11.69921875" style="1" customWidth="1"/>
    <col min="6414" max="6414" width="15" style="1" customWidth="1"/>
    <col min="6415" max="6654" width="9" style="1"/>
    <col min="6655" max="6655" width="4.69921875" style="1" customWidth="1"/>
    <col min="6656" max="6656" width="7.09765625" style="1" customWidth="1"/>
    <col min="6657" max="6657" width="42.69921875" style="1" customWidth="1"/>
    <col min="6658" max="6658" width="12.8984375" style="1" customWidth="1"/>
    <col min="6659" max="6659" width="12.19921875" style="1" customWidth="1"/>
    <col min="6660" max="6660" width="13" style="1" customWidth="1"/>
    <col min="6661" max="6661" width="13.3984375" style="1" customWidth="1"/>
    <col min="6662" max="6662" width="14" style="1" customWidth="1"/>
    <col min="6663" max="6663" width="12.8984375" style="1" customWidth="1"/>
    <col min="6664" max="6664" width="12.5" style="1" customWidth="1"/>
    <col min="6665" max="6665" width="14.3984375" style="1" customWidth="1"/>
    <col min="6666" max="6666" width="13.59765625" style="1" customWidth="1"/>
    <col min="6667" max="6667" width="10.09765625" style="1" customWidth="1"/>
    <col min="6668" max="6668" width="11.19921875" style="1" customWidth="1"/>
    <col min="6669" max="6669" width="11.69921875" style="1" customWidth="1"/>
    <col min="6670" max="6670" width="15" style="1" customWidth="1"/>
    <col min="6671" max="6910" width="9" style="1"/>
    <col min="6911" max="6911" width="4.69921875" style="1" customWidth="1"/>
    <col min="6912" max="6912" width="7.09765625" style="1" customWidth="1"/>
    <col min="6913" max="6913" width="42.69921875" style="1" customWidth="1"/>
    <col min="6914" max="6914" width="12.8984375" style="1" customWidth="1"/>
    <col min="6915" max="6915" width="12.19921875" style="1" customWidth="1"/>
    <col min="6916" max="6916" width="13" style="1" customWidth="1"/>
    <col min="6917" max="6917" width="13.3984375" style="1" customWidth="1"/>
    <col min="6918" max="6918" width="14" style="1" customWidth="1"/>
    <col min="6919" max="6919" width="12.8984375" style="1" customWidth="1"/>
    <col min="6920" max="6920" width="12.5" style="1" customWidth="1"/>
    <col min="6921" max="6921" width="14.3984375" style="1" customWidth="1"/>
    <col min="6922" max="6922" width="13.59765625" style="1" customWidth="1"/>
    <col min="6923" max="6923" width="10.09765625" style="1" customWidth="1"/>
    <col min="6924" max="6924" width="11.19921875" style="1" customWidth="1"/>
    <col min="6925" max="6925" width="11.69921875" style="1" customWidth="1"/>
    <col min="6926" max="6926" width="15" style="1" customWidth="1"/>
    <col min="6927" max="7166" width="9" style="1"/>
    <col min="7167" max="7167" width="4.69921875" style="1" customWidth="1"/>
    <col min="7168" max="7168" width="7.09765625" style="1" customWidth="1"/>
    <col min="7169" max="7169" width="42.69921875" style="1" customWidth="1"/>
    <col min="7170" max="7170" width="12.8984375" style="1" customWidth="1"/>
    <col min="7171" max="7171" width="12.19921875" style="1" customWidth="1"/>
    <col min="7172" max="7172" width="13" style="1" customWidth="1"/>
    <col min="7173" max="7173" width="13.3984375" style="1" customWidth="1"/>
    <col min="7174" max="7174" width="14" style="1" customWidth="1"/>
    <col min="7175" max="7175" width="12.8984375" style="1" customWidth="1"/>
    <col min="7176" max="7176" width="12.5" style="1" customWidth="1"/>
    <col min="7177" max="7177" width="14.3984375" style="1" customWidth="1"/>
    <col min="7178" max="7178" width="13.59765625" style="1" customWidth="1"/>
    <col min="7179" max="7179" width="10.09765625" style="1" customWidth="1"/>
    <col min="7180" max="7180" width="11.19921875" style="1" customWidth="1"/>
    <col min="7181" max="7181" width="11.69921875" style="1" customWidth="1"/>
    <col min="7182" max="7182" width="15" style="1" customWidth="1"/>
    <col min="7183" max="7422" width="9" style="1"/>
    <col min="7423" max="7423" width="4.69921875" style="1" customWidth="1"/>
    <col min="7424" max="7424" width="7.09765625" style="1" customWidth="1"/>
    <col min="7425" max="7425" width="42.69921875" style="1" customWidth="1"/>
    <col min="7426" max="7426" width="12.8984375" style="1" customWidth="1"/>
    <col min="7427" max="7427" width="12.19921875" style="1" customWidth="1"/>
    <col min="7428" max="7428" width="13" style="1" customWidth="1"/>
    <col min="7429" max="7429" width="13.3984375" style="1" customWidth="1"/>
    <col min="7430" max="7430" width="14" style="1" customWidth="1"/>
    <col min="7431" max="7431" width="12.8984375" style="1" customWidth="1"/>
    <col min="7432" max="7432" width="12.5" style="1" customWidth="1"/>
    <col min="7433" max="7433" width="14.3984375" style="1" customWidth="1"/>
    <col min="7434" max="7434" width="13.59765625" style="1" customWidth="1"/>
    <col min="7435" max="7435" width="10.09765625" style="1" customWidth="1"/>
    <col min="7436" max="7436" width="11.19921875" style="1" customWidth="1"/>
    <col min="7437" max="7437" width="11.69921875" style="1" customWidth="1"/>
    <col min="7438" max="7438" width="15" style="1" customWidth="1"/>
    <col min="7439" max="7678" width="9" style="1"/>
    <col min="7679" max="7679" width="4.69921875" style="1" customWidth="1"/>
    <col min="7680" max="7680" width="7.09765625" style="1" customWidth="1"/>
    <col min="7681" max="7681" width="42.69921875" style="1" customWidth="1"/>
    <col min="7682" max="7682" width="12.8984375" style="1" customWidth="1"/>
    <col min="7683" max="7683" width="12.19921875" style="1" customWidth="1"/>
    <col min="7684" max="7684" width="13" style="1" customWidth="1"/>
    <col min="7685" max="7685" width="13.3984375" style="1" customWidth="1"/>
    <col min="7686" max="7686" width="14" style="1" customWidth="1"/>
    <col min="7687" max="7687" width="12.8984375" style="1" customWidth="1"/>
    <col min="7688" max="7688" width="12.5" style="1" customWidth="1"/>
    <col min="7689" max="7689" width="14.3984375" style="1" customWidth="1"/>
    <col min="7690" max="7690" width="13.59765625" style="1" customWidth="1"/>
    <col min="7691" max="7691" width="10.09765625" style="1" customWidth="1"/>
    <col min="7692" max="7692" width="11.19921875" style="1" customWidth="1"/>
    <col min="7693" max="7693" width="11.69921875" style="1" customWidth="1"/>
    <col min="7694" max="7694" width="15" style="1" customWidth="1"/>
    <col min="7695" max="7934" width="9" style="1"/>
    <col min="7935" max="7935" width="4.69921875" style="1" customWidth="1"/>
    <col min="7936" max="7936" width="7.09765625" style="1" customWidth="1"/>
    <col min="7937" max="7937" width="42.69921875" style="1" customWidth="1"/>
    <col min="7938" max="7938" width="12.8984375" style="1" customWidth="1"/>
    <col min="7939" max="7939" width="12.19921875" style="1" customWidth="1"/>
    <col min="7940" max="7940" width="13" style="1" customWidth="1"/>
    <col min="7941" max="7941" width="13.3984375" style="1" customWidth="1"/>
    <col min="7942" max="7942" width="14" style="1" customWidth="1"/>
    <col min="7943" max="7943" width="12.8984375" style="1" customWidth="1"/>
    <col min="7944" max="7944" width="12.5" style="1" customWidth="1"/>
    <col min="7945" max="7945" width="14.3984375" style="1" customWidth="1"/>
    <col min="7946" max="7946" width="13.59765625" style="1" customWidth="1"/>
    <col min="7947" max="7947" width="10.09765625" style="1" customWidth="1"/>
    <col min="7948" max="7948" width="11.19921875" style="1" customWidth="1"/>
    <col min="7949" max="7949" width="11.69921875" style="1" customWidth="1"/>
    <col min="7950" max="7950" width="15" style="1" customWidth="1"/>
    <col min="7951" max="8190" width="9" style="1"/>
    <col min="8191" max="8191" width="4.69921875" style="1" customWidth="1"/>
    <col min="8192" max="8192" width="7.09765625" style="1" customWidth="1"/>
    <col min="8193" max="8193" width="42.69921875" style="1" customWidth="1"/>
    <col min="8194" max="8194" width="12.8984375" style="1" customWidth="1"/>
    <col min="8195" max="8195" width="12.19921875" style="1" customWidth="1"/>
    <col min="8196" max="8196" width="13" style="1" customWidth="1"/>
    <col min="8197" max="8197" width="13.3984375" style="1" customWidth="1"/>
    <col min="8198" max="8198" width="14" style="1" customWidth="1"/>
    <col min="8199" max="8199" width="12.8984375" style="1" customWidth="1"/>
    <col min="8200" max="8200" width="12.5" style="1" customWidth="1"/>
    <col min="8201" max="8201" width="14.3984375" style="1" customWidth="1"/>
    <col min="8202" max="8202" width="13.59765625" style="1" customWidth="1"/>
    <col min="8203" max="8203" width="10.09765625" style="1" customWidth="1"/>
    <col min="8204" max="8204" width="11.19921875" style="1" customWidth="1"/>
    <col min="8205" max="8205" width="11.69921875" style="1" customWidth="1"/>
    <col min="8206" max="8206" width="15" style="1" customWidth="1"/>
    <col min="8207" max="8446" width="9" style="1"/>
    <col min="8447" max="8447" width="4.69921875" style="1" customWidth="1"/>
    <col min="8448" max="8448" width="7.09765625" style="1" customWidth="1"/>
    <col min="8449" max="8449" width="42.69921875" style="1" customWidth="1"/>
    <col min="8450" max="8450" width="12.8984375" style="1" customWidth="1"/>
    <col min="8451" max="8451" width="12.19921875" style="1" customWidth="1"/>
    <col min="8452" max="8452" width="13" style="1" customWidth="1"/>
    <col min="8453" max="8453" width="13.3984375" style="1" customWidth="1"/>
    <col min="8454" max="8454" width="14" style="1" customWidth="1"/>
    <col min="8455" max="8455" width="12.8984375" style="1" customWidth="1"/>
    <col min="8456" max="8456" width="12.5" style="1" customWidth="1"/>
    <col min="8457" max="8457" width="14.3984375" style="1" customWidth="1"/>
    <col min="8458" max="8458" width="13.59765625" style="1" customWidth="1"/>
    <col min="8459" max="8459" width="10.09765625" style="1" customWidth="1"/>
    <col min="8460" max="8460" width="11.19921875" style="1" customWidth="1"/>
    <col min="8461" max="8461" width="11.69921875" style="1" customWidth="1"/>
    <col min="8462" max="8462" width="15" style="1" customWidth="1"/>
    <col min="8463" max="8702" width="9" style="1"/>
    <col min="8703" max="8703" width="4.69921875" style="1" customWidth="1"/>
    <col min="8704" max="8704" width="7.09765625" style="1" customWidth="1"/>
    <col min="8705" max="8705" width="42.69921875" style="1" customWidth="1"/>
    <col min="8706" max="8706" width="12.8984375" style="1" customWidth="1"/>
    <col min="8707" max="8707" width="12.19921875" style="1" customWidth="1"/>
    <col min="8708" max="8708" width="13" style="1" customWidth="1"/>
    <col min="8709" max="8709" width="13.3984375" style="1" customWidth="1"/>
    <col min="8710" max="8710" width="14" style="1" customWidth="1"/>
    <col min="8711" max="8711" width="12.8984375" style="1" customWidth="1"/>
    <col min="8712" max="8712" width="12.5" style="1" customWidth="1"/>
    <col min="8713" max="8713" width="14.3984375" style="1" customWidth="1"/>
    <col min="8714" max="8714" width="13.59765625" style="1" customWidth="1"/>
    <col min="8715" max="8715" width="10.09765625" style="1" customWidth="1"/>
    <col min="8716" max="8716" width="11.19921875" style="1" customWidth="1"/>
    <col min="8717" max="8717" width="11.69921875" style="1" customWidth="1"/>
    <col min="8718" max="8718" width="15" style="1" customWidth="1"/>
    <col min="8719" max="8958" width="9" style="1"/>
    <col min="8959" max="8959" width="4.69921875" style="1" customWidth="1"/>
    <col min="8960" max="8960" width="7.09765625" style="1" customWidth="1"/>
    <col min="8961" max="8961" width="42.69921875" style="1" customWidth="1"/>
    <col min="8962" max="8962" width="12.8984375" style="1" customWidth="1"/>
    <col min="8963" max="8963" width="12.19921875" style="1" customWidth="1"/>
    <col min="8964" max="8964" width="13" style="1" customWidth="1"/>
    <col min="8965" max="8965" width="13.3984375" style="1" customWidth="1"/>
    <col min="8966" max="8966" width="14" style="1" customWidth="1"/>
    <col min="8967" max="8967" width="12.8984375" style="1" customWidth="1"/>
    <col min="8968" max="8968" width="12.5" style="1" customWidth="1"/>
    <col min="8969" max="8969" width="14.3984375" style="1" customWidth="1"/>
    <col min="8970" max="8970" width="13.59765625" style="1" customWidth="1"/>
    <col min="8971" max="8971" width="10.09765625" style="1" customWidth="1"/>
    <col min="8972" max="8972" width="11.19921875" style="1" customWidth="1"/>
    <col min="8973" max="8973" width="11.69921875" style="1" customWidth="1"/>
    <col min="8974" max="8974" width="15" style="1" customWidth="1"/>
    <col min="8975" max="9214" width="9" style="1"/>
    <col min="9215" max="9215" width="4.69921875" style="1" customWidth="1"/>
    <col min="9216" max="9216" width="7.09765625" style="1" customWidth="1"/>
    <col min="9217" max="9217" width="42.69921875" style="1" customWidth="1"/>
    <col min="9218" max="9218" width="12.8984375" style="1" customWidth="1"/>
    <col min="9219" max="9219" width="12.19921875" style="1" customWidth="1"/>
    <col min="9220" max="9220" width="13" style="1" customWidth="1"/>
    <col min="9221" max="9221" width="13.3984375" style="1" customWidth="1"/>
    <col min="9222" max="9222" width="14" style="1" customWidth="1"/>
    <col min="9223" max="9223" width="12.8984375" style="1" customWidth="1"/>
    <col min="9224" max="9224" width="12.5" style="1" customWidth="1"/>
    <col min="9225" max="9225" width="14.3984375" style="1" customWidth="1"/>
    <col min="9226" max="9226" width="13.59765625" style="1" customWidth="1"/>
    <col min="9227" max="9227" width="10.09765625" style="1" customWidth="1"/>
    <col min="9228" max="9228" width="11.19921875" style="1" customWidth="1"/>
    <col min="9229" max="9229" width="11.69921875" style="1" customWidth="1"/>
    <col min="9230" max="9230" width="15" style="1" customWidth="1"/>
    <col min="9231" max="9470" width="9" style="1"/>
    <col min="9471" max="9471" width="4.69921875" style="1" customWidth="1"/>
    <col min="9472" max="9472" width="7.09765625" style="1" customWidth="1"/>
    <col min="9473" max="9473" width="42.69921875" style="1" customWidth="1"/>
    <col min="9474" max="9474" width="12.8984375" style="1" customWidth="1"/>
    <col min="9475" max="9475" width="12.19921875" style="1" customWidth="1"/>
    <col min="9476" max="9476" width="13" style="1" customWidth="1"/>
    <col min="9477" max="9477" width="13.3984375" style="1" customWidth="1"/>
    <col min="9478" max="9478" width="14" style="1" customWidth="1"/>
    <col min="9479" max="9479" width="12.8984375" style="1" customWidth="1"/>
    <col min="9480" max="9480" width="12.5" style="1" customWidth="1"/>
    <col min="9481" max="9481" width="14.3984375" style="1" customWidth="1"/>
    <col min="9482" max="9482" width="13.59765625" style="1" customWidth="1"/>
    <col min="9483" max="9483" width="10.09765625" style="1" customWidth="1"/>
    <col min="9484" max="9484" width="11.19921875" style="1" customWidth="1"/>
    <col min="9485" max="9485" width="11.69921875" style="1" customWidth="1"/>
    <col min="9486" max="9486" width="15" style="1" customWidth="1"/>
    <col min="9487" max="9726" width="9" style="1"/>
    <col min="9727" max="9727" width="4.69921875" style="1" customWidth="1"/>
    <col min="9728" max="9728" width="7.09765625" style="1" customWidth="1"/>
    <col min="9729" max="9729" width="42.69921875" style="1" customWidth="1"/>
    <col min="9730" max="9730" width="12.8984375" style="1" customWidth="1"/>
    <col min="9731" max="9731" width="12.19921875" style="1" customWidth="1"/>
    <col min="9732" max="9732" width="13" style="1" customWidth="1"/>
    <col min="9733" max="9733" width="13.3984375" style="1" customWidth="1"/>
    <col min="9734" max="9734" width="14" style="1" customWidth="1"/>
    <col min="9735" max="9735" width="12.8984375" style="1" customWidth="1"/>
    <col min="9736" max="9736" width="12.5" style="1" customWidth="1"/>
    <col min="9737" max="9737" width="14.3984375" style="1" customWidth="1"/>
    <col min="9738" max="9738" width="13.59765625" style="1" customWidth="1"/>
    <col min="9739" max="9739" width="10.09765625" style="1" customWidth="1"/>
    <col min="9740" max="9740" width="11.19921875" style="1" customWidth="1"/>
    <col min="9741" max="9741" width="11.69921875" style="1" customWidth="1"/>
    <col min="9742" max="9742" width="15" style="1" customWidth="1"/>
    <col min="9743" max="9982" width="9" style="1"/>
    <col min="9983" max="9983" width="4.69921875" style="1" customWidth="1"/>
    <col min="9984" max="9984" width="7.09765625" style="1" customWidth="1"/>
    <col min="9985" max="9985" width="42.69921875" style="1" customWidth="1"/>
    <col min="9986" max="9986" width="12.8984375" style="1" customWidth="1"/>
    <col min="9987" max="9987" width="12.19921875" style="1" customWidth="1"/>
    <col min="9988" max="9988" width="13" style="1" customWidth="1"/>
    <col min="9989" max="9989" width="13.3984375" style="1" customWidth="1"/>
    <col min="9990" max="9990" width="14" style="1" customWidth="1"/>
    <col min="9991" max="9991" width="12.8984375" style="1" customWidth="1"/>
    <col min="9992" max="9992" width="12.5" style="1" customWidth="1"/>
    <col min="9993" max="9993" width="14.3984375" style="1" customWidth="1"/>
    <col min="9994" max="9994" width="13.59765625" style="1" customWidth="1"/>
    <col min="9995" max="9995" width="10.09765625" style="1" customWidth="1"/>
    <col min="9996" max="9996" width="11.19921875" style="1" customWidth="1"/>
    <col min="9997" max="9997" width="11.69921875" style="1" customWidth="1"/>
    <col min="9998" max="9998" width="15" style="1" customWidth="1"/>
    <col min="9999" max="10238" width="9" style="1"/>
    <col min="10239" max="10239" width="4.69921875" style="1" customWidth="1"/>
    <col min="10240" max="10240" width="7.09765625" style="1" customWidth="1"/>
    <col min="10241" max="10241" width="42.69921875" style="1" customWidth="1"/>
    <col min="10242" max="10242" width="12.8984375" style="1" customWidth="1"/>
    <col min="10243" max="10243" width="12.19921875" style="1" customWidth="1"/>
    <col min="10244" max="10244" width="13" style="1" customWidth="1"/>
    <col min="10245" max="10245" width="13.3984375" style="1" customWidth="1"/>
    <col min="10246" max="10246" width="14" style="1" customWidth="1"/>
    <col min="10247" max="10247" width="12.8984375" style="1" customWidth="1"/>
    <col min="10248" max="10248" width="12.5" style="1" customWidth="1"/>
    <col min="10249" max="10249" width="14.3984375" style="1" customWidth="1"/>
    <col min="10250" max="10250" width="13.59765625" style="1" customWidth="1"/>
    <col min="10251" max="10251" width="10.09765625" style="1" customWidth="1"/>
    <col min="10252" max="10252" width="11.19921875" style="1" customWidth="1"/>
    <col min="10253" max="10253" width="11.69921875" style="1" customWidth="1"/>
    <col min="10254" max="10254" width="15" style="1" customWidth="1"/>
    <col min="10255" max="10494" width="9" style="1"/>
    <col min="10495" max="10495" width="4.69921875" style="1" customWidth="1"/>
    <col min="10496" max="10496" width="7.09765625" style="1" customWidth="1"/>
    <col min="10497" max="10497" width="42.69921875" style="1" customWidth="1"/>
    <col min="10498" max="10498" width="12.8984375" style="1" customWidth="1"/>
    <col min="10499" max="10499" width="12.19921875" style="1" customWidth="1"/>
    <col min="10500" max="10500" width="13" style="1" customWidth="1"/>
    <col min="10501" max="10501" width="13.3984375" style="1" customWidth="1"/>
    <col min="10502" max="10502" width="14" style="1" customWidth="1"/>
    <col min="10503" max="10503" width="12.8984375" style="1" customWidth="1"/>
    <col min="10504" max="10504" width="12.5" style="1" customWidth="1"/>
    <col min="10505" max="10505" width="14.3984375" style="1" customWidth="1"/>
    <col min="10506" max="10506" width="13.59765625" style="1" customWidth="1"/>
    <col min="10507" max="10507" width="10.09765625" style="1" customWidth="1"/>
    <col min="10508" max="10508" width="11.19921875" style="1" customWidth="1"/>
    <col min="10509" max="10509" width="11.69921875" style="1" customWidth="1"/>
    <col min="10510" max="10510" width="15" style="1" customWidth="1"/>
    <col min="10511" max="10750" width="9" style="1"/>
    <col min="10751" max="10751" width="4.69921875" style="1" customWidth="1"/>
    <col min="10752" max="10752" width="7.09765625" style="1" customWidth="1"/>
    <col min="10753" max="10753" width="42.69921875" style="1" customWidth="1"/>
    <col min="10754" max="10754" width="12.8984375" style="1" customWidth="1"/>
    <col min="10755" max="10755" width="12.19921875" style="1" customWidth="1"/>
    <col min="10756" max="10756" width="13" style="1" customWidth="1"/>
    <col min="10757" max="10757" width="13.3984375" style="1" customWidth="1"/>
    <col min="10758" max="10758" width="14" style="1" customWidth="1"/>
    <col min="10759" max="10759" width="12.8984375" style="1" customWidth="1"/>
    <col min="10760" max="10760" width="12.5" style="1" customWidth="1"/>
    <col min="10761" max="10761" width="14.3984375" style="1" customWidth="1"/>
    <col min="10762" max="10762" width="13.59765625" style="1" customWidth="1"/>
    <col min="10763" max="10763" width="10.09765625" style="1" customWidth="1"/>
    <col min="10764" max="10764" width="11.19921875" style="1" customWidth="1"/>
    <col min="10765" max="10765" width="11.69921875" style="1" customWidth="1"/>
    <col min="10766" max="10766" width="15" style="1" customWidth="1"/>
    <col min="10767" max="11006" width="9" style="1"/>
    <col min="11007" max="11007" width="4.69921875" style="1" customWidth="1"/>
    <col min="11008" max="11008" width="7.09765625" style="1" customWidth="1"/>
    <col min="11009" max="11009" width="42.69921875" style="1" customWidth="1"/>
    <col min="11010" max="11010" width="12.8984375" style="1" customWidth="1"/>
    <col min="11011" max="11011" width="12.19921875" style="1" customWidth="1"/>
    <col min="11012" max="11012" width="13" style="1" customWidth="1"/>
    <col min="11013" max="11013" width="13.3984375" style="1" customWidth="1"/>
    <col min="11014" max="11014" width="14" style="1" customWidth="1"/>
    <col min="11015" max="11015" width="12.8984375" style="1" customWidth="1"/>
    <col min="11016" max="11016" width="12.5" style="1" customWidth="1"/>
    <col min="11017" max="11017" width="14.3984375" style="1" customWidth="1"/>
    <col min="11018" max="11018" width="13.59765625" style="1" customWidth="1"/>
    <col min="11019" max="11019" width="10.09765625" style="1" customWidth="1"/>
    <col min="11020" max="11020" width="11.19921875" style="1" customWidth="1"/>
    <col min="11021" max="11021" width="11.69921875" style="1" customWidth="1"/>
    <col min="11022" max="11022" width="15" style="1" customWidth="1"/>
    <col min="11023" max="11262" width="9" style="1"/>
    <col min="11263" max="11263" width="4.69921875" style="1" customWidth="1"/>
    <col min="11264" max="11264" width="7.09765625" style="1" customWidth="1"/>
    <col min="11265" max="11265" width="42.69921875" style="1" customWidth="1"/>
    <col min="11266" max="11266" width="12.8984375" style="1" customWidth="1"/>
    <col min="11267" max="11267" width="12.19921875" style="1" customWidth="1"/>
    <col min="11268" max="11268" width="13" style="1" customWidth="1"/>
    <col min="11269" max="11269" width="13.3984375" style="1" customWidth="1"/>
    <col min="11270" max="11270" width="14" style="1" customWidth="1"/>
    <col min="11271" max="11271" width="12.8984375" style="1" customWidth="1"/>
    <col min="11272" max="11272" width="12.5" style="1" customWidth="1"/>
    <col min="11273" max="11273" width="14.3984375" style="1" customWidth="1"/>
    <col min="11274" max="11274" width="13.59765625" style="1" customWidth="1"/>
    <col min="11275" max="11275" width="10.09765625" style="1" customWidth="1"/>
    <col min="11276" max="11276" width="11.19921875" style="1" customWidth="1"/>
    <col min="11277" max="11277" width="11.69921875" style="1" customWidth="1"/>
    <col min="11278" max="11278" width="15" style="1" customWidth="1"/>
    <col min="11279" max="11518" width="9" style="1"/>
    <col min="11519" max="11519" width="4.69921875" style="1" customWidth="1"/>
    <col min="11520" max="11520" width="7.09765625" style="1" customWidth="1"/>
    <col min="11521" max="11521" width="42.69921875" style="1" customWidth="1"/>
    <col min="11522" max="11522" width="12.8984375" style="1" customWidth="1"/>
    <col min="11523" max="11523" width="12.19921875" style="1" customWidth="1"/>
    <col min="11524" max="11524" width="13" style="1" customWidth="1"/>
    <col min="11525" max="11525" width="13.3984375" style="1" customWidth="1"/>
    <col min="11526" max="11526" width="14" style="1" customWidth="1"/>
    <col min="11527" max="11527" width="12.8984375" style="1" customWidth="1"/>
    <col min="11528" max="11528" width="12.5" style="1" customWidth="1"/>
    <col min="11529" max="11529" width="14.3984375" style="1" customWidth="1"/>
    <col min="11530" max="11530" width="13.59765625" style="1" customWidth="1"/>
    <col min="11531" max="11531" width="10.09765625" style="1" customWidth="1"/>
    <col min="11532" max="11532" width="11.19921875" style="1" customWidth="1"/>
    <col min="11533" max="11533" width="11.69921875" style="1" customWidth="1"/>
    <col min="11534" max="11534" width="15" style="1" customWidth="1"/>
    <col min="11535" max="11774" width="9" style="1"/>
    <col min="11775" max="11775" width="4.69921875" style="1" customWidth="1"/>
    <col min="11776" max="11776" width="7.09765625" style="1" customWidth="1"/>
    <col min="11777" max="11777" width="42.69921875" style="1" customWidth="1"/>
    <col min="11778" max="11778" width="12.8984375" style="1" customWidth="1"/>
    <col min="11779" max="11779" width="12.19921875" style="1" customWidth="1"/>
    <col min="11780" max="11780" width="13" style="1" customWidth="1"/>
    <col min="11781" max="11781" width="13.3984375" style="1" customWidth="1"/>
    <col min="11782" max="11782" width="14" style="1" customWidth="1"/>
    <col min="11783" max="11783" width="12.8984375" style="1" customWidth="1"/>
    <col min="11784" max="11784" width="12.5" style="1" customWidth="1"/>
    <col min="11785" max="11785" width="14.3984375" style="1" customWidth="1"/>
    <col min="11786" max="11786" width="13.59765625" style="1" customWidth="1"/>
    <col min="11787" max="11787" width="10.09765625" style="1" customWidth="1"/>
    <col min="11788" max="11788" width="11.19921875" style="1" customWidth="1"/>
    <col min="11789" max="11789" width="11.69921875" style="1" customWidth="1"/>
    <col min="11790" max="11790" width="15" style="1" customWidth="1"/>
    <col min="11791" max="12030" width="9" style="1"/>
    <col min="12031" max="12031" width="4.69921875" style="1" customWidth="1"/>
    <col min="12032" max="12032" width="7.09765625" style="1" customWidth="1"/>
    <col min="12033" max="12033" width="42.69921875" style="1" customWidth="1"/>
    <col min="12034" max="12034" width="12.8984375" style="1" customWidth="1"/>
    <col min="12035" max="12035" width="12.19921875" style="1" customWidth="1"/>
    <col min="12036" max="12036" width="13" style="1" customWidth="1"/>
    <col min="12037" max="12037" width="13.3984375" style="1" customWidth="1"/>
    <col min="12038" max="12038" width="14" style="1" customWidth="1"/>
    <col min="12039" max="12039" width="12.8984375" style="1" customWidth="1"/>
    <col min="12040" max="12040" width="12.5" style="1" customWidth="1"/>
    <col min="12041" max="12041" width="14.3984375" style="1" customWidth="1"/>
    <col min="12042" max="12042" width="13.59765625" style="1" customWidth="1"/>
    <col min="12043" max="12043" width="10.09765625" style="1" customWidth="1"/>
    <col min="12044" max="12044" width="11.19921875" style="1" customWidth="1"/>
    <col min="12045" max="12045" width="11.69921875" style="1" customWidth="1"/>
    <col min="12046" max="12046" width="15" style="1" customWidth="1"/>
    <col min="12047" max="12286" width="9" style="1"/>
    <col min="12287" max="12287" width="4.69921875" style="1" customWidth="1"/>
    <col min="12288" max="12288" width="7.09765625" style="1" customWidth="1"/>
    <col min="12289" max="12289" width="42.69921875" style="1" customWidth="1"/>
    <col min="12290" max="12290" width="12.8984375" style="1" customWidth="1"/>
    <col min="12291" max="12291" width="12.19921875" style="1" customWidth="1"/>
    <col min="12292" max="12292" width="13" style="1" customWidth="1"/>
    <col min="12293" max="12293" width="13.3984375" style="1" customWidth="1"/>
    <col min="12294" max="12294" width="14" style="1" customWidth="1"/>
    <col min="12295" max="12295" width="12.8984375" style="1" customWidth="1"/>
    <col min="12296" max="12296" width="12.5" style="1" customWidth="1"/>
    <col min="12297" max="12297" width="14.3984375" style="1" customWidth="1"/>
    <col min="12298" max="12298" width="13.59765625" style="1" customWidth="1"/>
    <col min="12299" max="12299" width="10.09765625" style="1" customWidth="1"/>
    <col min="12300" max="12300" width="11.19921875" style="1" customWidth="1"/>
    <col min="12301" max="12301" width="11.69921875" style="1" customWidth="1"/>
    <col min="12302" max="12302" width="15" style="1" customWidth="1"/>
    <col min="12303" max="12542" width="9" style="1"/>
    <col min="12543" max="12543" width="4.69921875" style="1" customWidth="1"/>
    <col min="12544" max="12544" width="7.09765625" style="1" customWidth="1"/>
    <col min="12545" max="12545" width="42.69921875" style="1" customWidth="1"/>
    <col min="12546" max="12546" width="12.8984375" style="1" customWidth="1"/>
    <col min="12547" max="12547" width="12.19921875" style="1" customWidth="1"/>
    <col min="12548" max="12548" width="13" style="1" customWidth="1"/>
    <col min="12549" max="12549" width="13.3984375" style="1" customWidth="1"/>
    <col min="12550" max="12550" width="14" style="1" customWidth="1"/>
    <col min="12551" max="12551" width="12.8984375" style="1" customWidth="1"/>
    <col min="12552" max="12552" width="12.5" style="1" customWidth="1"/>
    <col min="12553" max="12553" width="14.3984375" style="1" customWidth="1"/>
    <col min="12554" max="12554" width="13.59765625" style="1" customWidth="1"/>
    <col min="12555" max="12555" width="10.09765625" style="1" customWidth="1"/>
    <col min="12556" max="12556" width="11.19921875" style="1" customWidth="1"/>
    <col min="12557" max="12557" width="11.69921875" style="1" customWidth="1"/>
    <col min="12558" max="12558" width="15" style="1" customWidth="1"/>
    <col min="12559" max="12798" width="9" style="1"/>
    <col min="12799" max="12799" width="4.69921875" style="1" customWidth="1"/>
    <col min="12800" max="12800" width="7.09765625" style="1" customWidth="1"/>
    <col min="12801" max="12801" width="42.69921875" style="1" customWidth="1"/>
    <col min="12802" max="12802" width="12.8984375" style="1" customWidth="1"/>
    <col min="12803" max="12803" width="12.19921875" style="1" customWidth="1"/>
    <col min="12804" max="12804" width="13" style="1" customWidth="1"/>
    <col min="12805" max="12805" width="13.3984375" style="1" customWidth="1"/>
    <col min="12806" max="12806" width="14" style="1" customWidth="1"/>
    <col min="12807" max="12807" width="12.8984375" style="1" customWidth="1"/>
    <col min="12808" max="12808" width="12.5" style="1" customWidth="1"/>
    <col min="12809" max="12809" width="14.3984375" style="1" customWidth="1"/>
    <col min="12810" max="12810" width="13.59765625" style="1" customWidth="1"/>
    <col min="12811" max="12811" width="10.09765625" style="1" customWidth="1"/>
    <col min="12812" max="12812" width="11.19921875" style="1" customWidth="1"/>
    <col min="12813" max="12813" width="11.69921875" style="1" customWidth="1"/>
    <col min="12814" max="12814" width="15" style="1" customWidth="1"/>
    <col min="12815" max="13054" width="9" style="1"/>
    <col min="13055" max="13055" width="4.69921875" style="1" customWidth="1"/>
    <col min="13056" max="13056" width="7.09765625" style="1" customWidth="1"/>
    <col min="13057" max="13057" width="42.69921875" style="1" customWidth="1"/>
    <col min="13058" max="13058" width="12.8984375" style="1" customWidth="1"/>
    <col min="13059" max="13059" width="12.19921875" style="1" customWidth="1"/>
    <col min="13060" max="13060" width="13" style="1" customWidth="1"/>
    <col min="13061" max="13061" width="13.3984375" style="1" customWidth="1"/>
    <col min="13062" max="13062" width="14" style="1" customWidth="1"/>
    <col min="13063" max="13063" width="12.8984375" style="1" customWidth="1"/>
    <col min="13064" max="13064" width="12.5" style="1" customWidth="1"/>
    <col min="13065" max="13065" width="14.3984375" style="1" customWidth="1"/>
    <col min="13066" max="13066" width="13.59765625" style="1" customWidth="1"/>
    <col min="13067" max="13067" width="10.09765625" style="1" customWidth="1"/>
    <col min="13068" max="13068" width="11.19921875" style="1" customWidth="1"/>
    <col min="13069" max="13069" width="11.69921875" style="1" customWidth="1"/>
    <col min="13070" max="13070" width="15" style="1" customWidth="1"/>
    <col min="13071" max="13310" width="9" style="1"/>
    <col min="13311" max="13311" width="4.69921875" style="1" customWidth="1"/>
    <col min="13312" max="13312" width="7.09765625" style="1" customWidth="1"/>
    <col min="13313" max="13313" width="42.69921875" style="1" customWidth="1"/>
    <col min="13314" max="13314" width="12.8984375" style="1" customWidth="1"/>
    <col min="13315" max="13315" width="12.19921875" style="1" customWidth="1"/>
    <col min="13316" max="13316" width="13" style="1" customWidth="1"/>
    <col min="13317" max="13317" width="13.3984375" style="1" customWidth="1"/>
    <col min="13318" max="13318" width="14" style="1" customWidth="1"/>
    <col min="13319" max="13319" width="12.8984375" style="1" customWidth="1"/>
    <col min="13320" max="13320" width="12.5" style="1" customWidth="1"/>
    <col min="13321" max="13321" width="14.3984375" style="1" customWidth="1"/>
    <col min="13322" max="13322" width="13.59765625" style="1" customWidth="1"/>
    <col min="13323" max="13323" width="10.09765625" style="1" customWidth="1"/>
    <col min="13324" max="13324" width="11.19921875" style="1" customWidth="1"/>
    <col min="13325" max="13325" width="11.69921875" style="1" customWidth="1"/>
    <col min="13326" max="13326" width="15" style="1" customWidth="1"/>
    <col min="13327" max="13566" width="9" style="1"/>
    <col min="13567" max="13567" width="4.69921875" style="1" customWidth="1"/>
    <col min="13568" max="13568" width="7.09765625" style="1" customWidth="1"/>
    <col min="13569" max="13569" width="42.69921875" style="1" customWidth="1"/>
    <col min="13570" max="13570" width="12.8984375" style="1" customWidth="1"/>
    <col min="13571" max="13571" width="12.19921875" style="1" customWidth="1"/>
    <col min="13572" max="13572" width="13" style="1" customWidth="1"/>
    <col min="13573" max="13573" width="13.3984375" style="1" customWidth="1"/>
    <col min="13574" max="13574" width="14" style="1" customWidth="1"/>
    <col min="13575" max="13575" width="12.8984375" style="1" customWidth="1"/>
    <col min="13576" max="13576" width="12.5" style="1" customWidth="1"/>
    <col min="13577" max="13577" width="14.3984375" style="1" customWidth="1"/>
    <col min="13578" max="13578" width="13.59765625" style="1" customWidth="1"/>
    <col min="13579" max="13579" width="10.09765625" style="1" customWidth="1"/>
    <col min="13580" max="13580" width="11.19921875" style="1" customWidth="1"/>
    <col min="13581" max="13581" width="11.69921875" style="1" customWidth="1"/>
    <col min="13582" max="13582" width="15" style="1" customWidth="1"/>
    <col min="13583" max="13822" width="9" style="1"/>
    <col min="13823" max="13823" width="4.69921875" style="1" customWidth="1"/>
    <col min="13824" max="13824" width="7.09765625" style="1" customWidth="1"/>
    <col min="13825" max="13825" width="42.69921875" style="1" customWidth="1"/>
    <col min="13826" max="13826" width="12.8984375" style="1" customWidth="1"/>
    <col min="13827" max="13827" width="12.19921875" style="1" customWidth="1"/>
    <col min="13828" max="13828" width="13" style="1" customWidth="1"/>
    <col min="13829" max="13829" width="13.3984375" style="1" customWidth="1"/>
    <col min="13830" max="13830" width="14" style="1" customWidth="1"/>
    <col min="13831" max="13831" width="12.8984375" style="1" customWidth="1"/>
    <col min="13832" max="13832" width="12.5" style="1" customWidth="1"/>
    <col min="13833" max="13833" width="14.3984375" style="1" customWidth="1"/>
    <col min="13834" max="13834" width="13.59765625" style="1" customWidth="1"/>
    <col min="13835" max="13835" width="10.09765625" style="1" customWidth="1"/>
    <col min="13836" max="13836" width="11.19921875" style="1" customWidth="1"/>
    <col min="13837" max="13837" width="11.69921875" style="1" customWidth="1"/>
    <col min="13838" max="13838" width="15" style="1" customWidth="1"/>
    <col min="13839" max="14078" width="9" style="1"/>
    <col min="14079" max="14079" width="4.69921875" style="1" customWidth="1"/>
    <col min="14080" max="14080" width="7.09765625" style="1" customWidth="1"/>
    <col min="14081" max="14081" width="42.69921875" style="1" customWidth="1"/>
    <col min="14082" max="14082" width="12.8984375" style="1" customWidth="1"/>
    <col min="14083" max="14083" width="12.19921875" style="1" customWidth="1"/>
    <col min="14084" max="14084" width="13" style="1" customWidth="1"/>
    <col min="14085" max="14085" width="13.3984375" style="1" customWidth="1"/>
    <col min="14086" max="14086" width="14" style="1" customWidth="1"/>
    <col min="14087" max="14087" width="12.8984375" style="1" customWidth="1"/>
    <col min="14088" max="14088" width="12.5" style="1" customWidth="1"/>
    <col min="14089" max="14089" width="14.3984375" style="1" customWidth="1"/>
    <col min="14090" max="14090" width="13.59765625" style="1" customWidth="1"/>
    <col min="14091" max="14091" width="10.09765625" style="1" customWidth="1"/>
    <col min="14092" max="14092" width="11.19921875" style="1" customWidth="1"/>
    <col min="14093" max="14093" width="11.69921875" style="1" customWidth="1"/>
    <col min="14094" max="14094" width="15" style="1" customWidth="1"/>
    <col min="14095" max="14334" width="9" style="1"/>
    <col min="14335" max="14335" width="4.69921875" style="1" customWidth="1"/>
    <col min="14336" max="14336" width="7.09765625" style="1" customWidth="1"/>
    <col min="14337" max="14337" width="42.69921875" style="1" customWidth="1"/>
    <col min="14338" max="14338" width="12.8984375" style="1" customWidth="1"/>
    <col min="14339" max="14339" width="12.19921875" style="1" customWidth="1"/>
    <col min="14340" max="14340" width="13" style="1" customWidth="1"/>
    <col min="14341" max="14341" width="13.3984375" style="1" customWidth="1"/>
    <col min="14342" max="14342" width="14" style="1" customWidth="1"/>
    <col min="14343" max="14343" width="12.8984375" style="1" customWidth="1"/>
    <col min="14344" max="14344" width="12.5" style="1" customWidth="1"/>
    <col min="14345" max="14345" width="14.3984375" style="1" customWidth="1"/>
    <col min="14346" max="14346" width="13.59765625" style="1" customWidth="1"/>
    <col min="14347" max="14347" width="10.09765625" style="1" customWidth="1"/>
    <col min="14348" max="14348" width="11.19921875" style="1" customWidth="1"/>
    <col min="14349" max="14349" width="11.69921875" style="1" customWidth="1"/>
    <col min="14350" max="14350" width="15" style="1" customWidth="1"/>
    <col min="14351" max="14590" width="9" style="1"/>
    <col min="14591" max="14591" width="4.69921875" style="1" customWidth="1"/>
    <col min="14592" max="14592" width="7.09765625" style="1" customWidth="1"/>
    <col min="14593" max="14593" width="42.69921875" style="1" customWidth="1"/>
    <col min="14594" max="14594" width="12.8984375" style="1" customWidth="1"/>
    <col min="14595" max="14595" width="12.19921875" style="1" customWidth="1"/>
    <col min="14596" max="14596" width="13" style="1" customWidth="1"/>
    <col min="14597" max="14597" width="13.3984375" style="1" customWidth="1"/>
    <col min="14598" max="14598" width="14" style="1" customWidth="1"/>
    <col min="14599" max="14599" width="12.8984375" style="1" customWidth="1"/>
    <col min="14600" max="14600" width="12.5" style="1" customWidth="1"/>
    <col min="14601" max="14601" width="14.3984375" style="1" customWidth="1"/>
    <col min="14602" max="14602" width="13.59765625" style="1" customWidth="1"/>
    <col min="14603" max="14603" width="10.09765625" style="1" customWidth="1"/>
    <col min="14604" max="14604" width="11.19921875" style="1" customWidth="1"/>
    <col min="14605" max="14605" width="11.69921875" style="1" customWidth="1"/>
    <col min="14606" max="14606" width="15" style="1" customWidth="1"/>
    <col min="14607" max="14846" width="9" style="1"/>
    <col min="14847" max="14847" width="4.69921875" style="1" customWidth="1"/>
    <col min="14848" max="14848" width="7.09765625" style="1" customWidth="1"/>
    <col min="14849" max="14849" width="42.69921875" style="1" customWidth="1"/>
    <col min="14850" max="14850" width="12.8984375" style="1" customWidth="1"/>
    <col min="14851" max="14851" width="12.19921875" style="1" customWidth="1"/>
    <col min="14852" max="14852" width="13" style="1" customWidth="1"/>
    <col min="14853" max="14853" width="13.3984375" style="1" customWidth="1"/>
    <col min="14854" max="14854" width="14" style="1" customWidth="1"/>
    <col min="14855" max="14855" width="12.8984375" style="1" customWidth="1"/>
    <col min="14856" max="14856" width="12.5" style="1" customWidth="1"/>
    <col min="14857" max="14857" width="14.3984375" style="1" customWidth="1"/>
    <col min="14858" max="14858" width="13.59765625" style="1" customWidth="1"/>
    <col min="14859" max="14859" width="10.09765625" style="1" customWidth="1"/>
    <col min="14860" max="14860" width="11.19921875" style="1" customWidth="1"/>
    <col min="14861" max="14861" width="11.69921875" style="1" customWidth="1"/>
    <col min="14862" max="14862" width="15" style="1" customWidth="1"/>
    <col min="14863" max="15102" width="9" style="1"/>
    <col min="15103" max="15103" width="4.69921875" style="1" customWidth="1"/>
    <col min="15104" max="15104" width="7.09765625" style="1" customWidth="1"/>
    <col min="15105" max="15105" width="42.69921875" style="1" customWidth="1"/>
    <col min="15106" max="15106" width="12.8984375" style="1" customWidth="1"/>
    <col min="15107" max="15107" width="12.19921875" style="1" customWidth="1"/>
    <col min="15108" max="15108" width="13" style="1" customWidth="1"/>
    <col min="15109" max="15109" width="13.3984375" style="1" customWidth="1"/>
    <col min="15110" max="15110" width="14" style="1" customWidth="1"/>
    <col min="15111" max="15111" width="12.8984375" style="1" customWidth="1"/>
    <col min="15112" max="15112" width="12.5" style="1" customWidth="1"/>
    <col min="15113" max="15113" width="14.3984375" style="1" customWidth="1"/>
    <col min="15114" max="15114" width="13.59765625" style="1" customWidth="1"/>
    <col min="15115" max="15115" width="10.09765625" style="1" customWidth="1"/>
    <col min="15116" max="15116" width="11.19921875" style="1" customWidth="1"/>
    <col min="15117" max="15117" width="11.69921875" style="1" customWidth="1"/>
    <col min="15118" max="15118" width="15" style="1" customWidth="1"/>
    <col min="15119" max="15358" width="9" style="1"/>
    <col min="15359" max="15359" width="4.69921875" style="1" customWidth="1"/>
    <col min="15360" max="15360" width="7.09765625" style="1" customWidth="1"/>
    <col min="15361" max="15361" width="42.69921875" style="1" customWidth="1"/>
    <col min="15362" max="15362" width="12.8984375" style="1" customWidth="1"/>
    <col min="15363" max="15363" width="12.19921875" style="1" customWidth="1"/>
    <col min="15364" max="15364" width="13" style="1" customWidth="1"/>
    <col min="15365" max="15365" width="13.3984375" style="1" customWidth="1"/>
    <col min="15366" max="15366" width="14" style="1" customWidth="1"/>
    <col min="15367" max="15367" width="12.8984375" style="1" customWidth="1"/>
    <col min="15368" max="15368" width="12.5" style="1" customWidth="1"/>
    <col min="15369" max="15369" width="14.3984375" style="1" customWidth="1"/>
    <col min="15370" max="15370" width="13.59765625" style="1" customWidth="1"/>
    <col min="15371" max="15371" width="10.09765625" style="1" customWidth="1"/>
    <col min="15372" max="15372" width="11.19921875" style="1" customWidth="1"/>
    <col min="15373" max="15373" width="11.69921875" style="1" customWidth="1"/>
    <col min="15374" max="15374" width="15" style="1" customWidth="1"/>
    <col min="15375" max="15614" width="9" style="1"/>
    <col min="15615" max="15615" width="4.69921875" style="1" customWidth="1"/>
    <col min="15616" max="15616" width="7.09765625" style="1" customWidth="1"/>
    <col min="15617" max="15617" width="42.69921875" style="1" customWidth="1"/>
    <col min="15618" max="15618" width="12.8984375" style="1" customWidth="1"/>
    <col min="15619" max="15619" width="12.19921875" style="1" customWidth="1"/>
    <col min="15620" max="15620" width="13" style="1" customWidth="1"/>
    <col min="15621" max="15621" width="13.3984375" style="1" customWidth="1"/>
    <col min="15622" max="15622" width="14" style="1" customWidth="1"/>
    <col min="15623" max="15623" width="12.8984375" style="1" customWidth="1"/>
    <col min="15624" max="15624" width="12.5" style="1" customWidth="1"/>
    <col min="15625" max="15625" width="14.3984375" style="1" customWidth="1"/>
    <col min="15626" max="15626" width="13.59765625" style="1" customWidth="1"/>
    <col min="15627" max="15627" width="10.09765625" style="1" customWidth="1"/>
    <col min="15628" max="15628" width="11.19921875" style="1" customWidth="1"/>
    <col min="15629" max="15629" width="11.69921875" style="1" customWidth="1"/>
    <col min="15630" max="15630" width="15" style="1" customWidth="1"/>
    <col min="15631" max="15870" width="9" style="1"/>
    <col min="15871" max="15871" width="4.69921875" style="1" customWidth="1"/>
    <col min="15872" max="15872" width="7.09765625" style="1" customWidth="1"/>
    <col min="15873" max="15873" width="42.69921875" style="1" customWidth="1"/>
    <col min="15874" max="15874" width="12.8984375" style="1" customWidth="1"/>
    <col min="15875" max="15875" width="12.19921875" style="1" customWidth="1"/>
    <col min="15876" max="15876" width="13" style="1" customWidth="1"/>
    <col min="15877" max="15877" width="13.3984375" style="1" customWidth="1"/>
    <col min="15878" max="15878" width="14" style="1" customWidth="1"/>
    <col min="15879" max="15879" width="12.8984375" style="1" customWidth="1"/>
    <col min="15880" max="15880" width="12.5" style="1" customWidth="1"/>
    <col min="15881" max="15881" width="14.3984375" style="1" customWidth="1"/>
    <col min="15882" max="15882" width="13.59765625" style="1" customWidth="1"/>
    <col min="15883" max="15883" width="10.09765625" style="1" customWidth="1"/>
    <col min="15884" max="15884" width="11.19921875" style="1" customWidth="1"/>
    <col min="15885" max="15885" width="11.69921875" style="1" customWidth="1"/>
    <col min="15886" max="15886" width="15" style="1" customWidth="1"/>
    <col min="15887" max="16126" width="9" style="1"/>
    <col min="16127" max="16127" width="4.69921875" style="1" customWidth="1"/>
    <col min="16128" max="16128" width="7.09765625" style="1" customWidth="1"/>
    <col min="16129" max="16129" width="42.69921875" style="1" customWidth="1"/>
    <col min="16130" max="16130" width="12.8984375" style="1" customWidth="1"/>
    <col min="16131" max="16131" width="12.19921875" style="1" customWidth="1"/>
    <col min="16132" max="16132" width="13" style="1" customWidth="1"/>
    <col min="16133" max="16133" width="13.3984375" style="1" customWidth="1"/>
    <col min="16134" max="16134" width="14" style="1" customWidth="1"/>
    <col min="16135" max="16135" width="12.8984375" style="1" customWidth="1"/>
    <col min="16136" max="16136" width="12.5" style="1" customWidth="1"/>
    <col min="16137" max="16137" width="14.3984375" style="1" customWidth="1"/>
    <col min="16138" max="16138" width="13.59765625" style="1" customWidth="1"/>
    <col min="16139" max="16139" width="10.09765625" style="1" customWidth="1"/>
    <col min="16140" max="16140" width="11.19921875" style="1" customWidth="1"/>
    <col min="16141" max="16141" width="11.69921875" style="1" customWidth="1"/>
    <col min="16142" max="16142" width="15" style="1" customWidth="1"/>
    <col min="16143" max="16384" width="9" style="1"/>
  </cols>
  <sheetData>
    <row r="1" spans="1:17" ht="22.8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01" t="s">
        <v>214</v>
      </c>
      <c r="N1" s="402"/>
    </row>
    <row r="2" spans="1:17" ht="18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08" t="s">
        <v>218</v>
      </c>
      <c r="N2" s="403"/>
    </row>
    <row r="3" spans="1:17" ht="18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1" t="s">
        <v>219</v>
      </c>
      <c r="N3" s="452"/>
    </row>
    <row r="4" spans="1:17" ht="18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08" t="s">
        <v>215</v>
      </c>
      <c r="N4" s="403"/>
    </row>
    <row r="5" spans="1:17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3"/>
    </row>
    <row r="6" spans="1:17" s="3" customFormat="1" ht="15.6">
      <c r="A6" s="418" t="s">
        <v>0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2"/>
      <c r="P6" s="2"/>
      <c r="Q6" s="2"/>
    </row>
    <row r="7" spans="1:17" s="3" customFormat="1" ht="15.6">
      <c r="A7" s="419" t="s">
        <v>1</v>
      </c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"/>
      <c r="P7" s="4"/>
      <c r="Q7" s="4"/>
    </row>
    <row r="8" spans="1:17" ht="15.6">
      <c r="A8" s="419" t="s">
        <v>2</v>
      </c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"/>
      <c r="P8" s="4"/>
      <c r="Q8" s="4"/>
    </row>
    <row r="9" spans="1:17" ht="15.6">
      <c r="A9" s="419" t="s">
        <v>172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"/>
      <c r="P9" s="4"/>
      <c r="Q9" s="4"/>
    </row>
    <row r="10" spans="1:17">
      <c r="A10" s="420"/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</row>
    <row r="11" spans="1:17" ht="9.75" customHeight="1" thickBot="1">
      <c r="A11" s="421"/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5"/>
      <c r="P11" s="5"/>
      <c r="Q11" s="5"/>
    </row>
    <row r="12" spans="1:17">
      <c r="A12" s="422" t="s">
        <v>3</v>
      </c>
      <c r="B12" s="425" t="s">
        <v>4</v>
      </c>
      <c r="C12" s="428" t="s">
        <v>5</v>
      </c>
      <c r="D12" s="431" t="s">
        <v>6</v>
      </c>
      <c r="E12" s="434" t="s">
        <v>7</v>
      </c>
      <c r="F12" s="434"/>
      <c r="G12" s="434"/>
      <c r="H12" s="434"/>
      <c r="I12" s="434"/>
      <c r="J12" s="434"/>
      <c r="K12" s="434"/>
      <c r="L12" s="434"/>
      <c r="M12" s="434"/>
      <c r="N12" s="434"/>
      <c r="O12" s="334"/>
      <c r="P12" s="6"/>
      <c r="Q12" s="6"/>
    </row>
    <row r="13" spans="1:17">
      <c r="A13" s="423"/>
      <c r="B13" s="426"/>
      <c r="C13" s="429"/>
      <c r="D13" s="432"/>
      <c r="E13" s="7" t="s">
        <v>8</v>
      </c>
      <c r="F13" s="435" t="s">
        <v>7</v>
      </c>
      <c r="G13" s="436"/>
      <c r="H13" s="436"/>
      <c r="I13" s="436"/>
      <c r="J13" s="436"/>
      <c r="K13" s="436"/>
      <c r="L13" s="437"/>
      <c r="M13" s="336" t="s">
        <v>8</v>
      </c>
      <c r="N13" s="8" t="s">
        <v>7</v>
      </c>
      <c r="O13" s="335" t="s">
        <v>186</v>
      </c>
      <c r="P13" s="6"/>
      <c r="Q13" s="6"/>
    </row>
    <row r="14" spans="1:17">
      <c r="A14" s="423"/>
      <c r="B14" s="426"/>
      <c r="C14" s="429"/>
      <c r="D14" s="432"/>
      <c r="E14" s="240" t="s">
        <v>9</v>
      </c>
      <c r="F14" s="240" t="s">
        <v>10</v>
      </c>
      <c r="G14" s="438" t="s">
        <v>11</v>
      </c>
      <c r="H14" s="438"/>
      <c r="I14" s="240" t="s">
        <v>12</v>
      </c>
      <c r="J14" s="239" t="s">
        <v>13</v>
      </c>
      <c r="K14" s="238" t="s">
        <v>10</v>
      </c>
      <c r="L14" s="9" t="s">
        <v>14</v>
      </c>
      <c r="M14" s="243" t="s">
        <v>15</v>
      </c>
      <c r="N14" s="242" t="s">
        <v>16</v>
      </c>
      <c r="O14" s="335" t="s">
        <v>22</v>
      </c>
      <c r="P14" s="5"/>
      <c r="Q14" s="6"/>
    </row>
    <row r="15" spans="1:17">
      <c r="A15" s="423"/>
      <c r="B15" s="426"/>
      <c r="C15" s="429"/>
      <c r="D15" s="432"/>
      <c r="E15" s="439"/>
      <c r="F15" s="240" t="s">
        <v>17</v>
      </c>
      <c r="G15" s="7" t="s">
        <v>18</v>
      </c>
      <c r="H15" s="10" t="s">
        <v>19</v>
      </c>
      <c r="I15" s="240" t="s">
        <v>20</v>
      </c>
      <c r="J15" s="239" t="s">
        <v>21</v>
      </c>
      <c r="K15" s="238" t="s">
        <v>22</v>
      </c>
      <c r="L15" s="9" t="s">
        <v>23</v>
      </c>
      <c r="M15" s="441"/>
      <c r="N15" s="242" t="s">
        <v>24</v>
      </c>
      <c r="O15" s="335" t="s">
        <v>187</v>
      </c>
      <c r="P15" s="5"/>
      <c r="Q15" s="5"/>
    </row>
    <row r="16" spans="1:17">
      <c r="A16" s="423"/>
      <c r="B16" s="426"/>
      <c r="C16" s="429"/>
      <c r="D16" s="432"/>
      <c r="E16" s="439"/>
      <c r="F16" s="240" t="s">
        <v>25</v>
      </c>
      <c r="G16" s="240" t="s">
        <v>26</v>
      </c>
      <c r="H16" s="11" t="s">
        <v>27</v>
      </c>
      <c r="I16" s="439"/>
      <c r="J16" s="239" t="s">
        <v>28</v>
      </c>
      <c r="K16" s="238" t="s">
        <v>29</v>
      </c>
      <c r="L16" s="443"/>
      <c r="M16" s="441"/>
      <c r="N16" s="242" t="s">
        <v>30</v>
      </c>
      <c r="O16" s="340" t="s">
        <v>188</v>
      </c>
      <c r="P16" s="5"/>
      <c r="Q16" s="5"/>
    </row>
    <row r="17" spans="1:17" s="13" customFormat="1">
      <c r="A17" s="423"/>
      <c r="B17" s="426"/>
      <c r="C17" s="429"/>
      <c r="D17" s="432"/>
      <c r="E17" s="439"/>
      <c r="F17" s="439"/>
      <c r="G17" s="240" t="s">
        <v>31</v>
      </c>
      <c r="H17" s="11" t="s">
        <v>32</v>
      </c>
      <c r="I17" s="439"/>
      <c r="J17" s="439"/>
      <c r="K17" s="240" t="s">
        <v>33</v>
      </c>
      <c r="L17" s="443"/>
      <c r="M17" s="441"/>
      <c r="N17" s="445"/>
      <c r="O17" s="340" t="s">
        <v>189</v>
      </c>
      <c r="P17" s="12"/>
      <c r="Q17" s="12"/>
    </row>
    <row r="18" spans="1:17" s="13" customFormat="1">
      <c r="A18" s="423"/>
      <c r="B18" s="426"/>
      <c r="C18" s="429"/>
      <c r="D18" s="432"/>
      <c r="E18" s="439"/>
      <c r="F18" s="439"/>
      <c r="G18" s="439"/>
      <c r="H18" s="11" t="s">
        <v>34</v>
      </c>
      <c r="I18" s="439"/>
      <c r="J18" s="439"/>
      <c r="K18" s="240" t="s">
        <v>35</v>
      </c>
      <c r="L18" s="443"/>
      <c r="M18" s="441"/>
      <c r="N18" s="445"/>
      <c r="O18" s="337" t="s">
        <v>190</v>
      </c>
      <c r="P18" s="12"/>
      <c r="Q18" s="12"/>
    </row>
    <row r="19" spans="1:17" s="13" customFormat="1" ht="28.2" thickBot="1">
      <c r="A19" s="424"/>
      <c r="B19" s="427"/>
      <c r="C19" s="430"/>
      <c r="D19" s="433"/>
      <c r="E19" s="440"/>
      <c r="F19" s="440"/>
      <c r="G19" s="440"/>
      <c r="H19" s="263"/>
      <c r="I19" s="440"/>
      <c r="J19" s="440"/>
      <c r="K19" s="264" t="s">
        <v>36</v>
      </c>
      <c r="L19" s="444"/>
      <c r="M19" s="442"/>
      <c r="N19" s="446"/>
      <c r="O19" s="338" t="s">
        <v>191</v>
      </c>
      <c r="P19" s="14"/>
      <c r="Q19" s="14"/>
    </row>
    <row r="20" spans="1:17" s="15" customFormat="1" ht="14.4" thickBot="1">
      <c r="A20" s="398">
        <v>1</v>
      </c>
      <c r="B20" s="399" t="s">
        <v>37</v>
      </c>
      <c r="C20" s="265" t="s">
        <v>38</v>
      </c>
      <c r="D20" s="266" t="s">
        <v>39</v>
      </c>
      <c r="E20" s="267" t="s">
        <v>40</v>
      </c>
      <c r="F20" s="268" t="s">
        <v>41</v>
      </c>
      <c r="G20" s="267" t="s">
        <v>42</v>
      </c>
      <c r="H20" s="268" t="s">
        <v>43</v>
      </c>
      <c r="I20" s="267" t="s">
        <v>44</v>
      </c>
      <c r="J20" s="268" t="s">
        <v>45</v>
      </c>
      <c r="K20" s="267">
        <v>11</v>
      </c>
      <c r="L20" s="268">
        <v>12</v>
      </c>
      <c r="M20" s="269">
        <v>13</v>
      </c>
      <c r="N20" s="267">
        <v>14</v>
      </c>
      <c r="O20" s="415">
        <v>15</v>
      </c>
    </row>
    <row r="21" spans="1:17" s="15" customFormat="1" ht="19.5" customHeight="1">
      <c r="A21" s="270" t="s">
        <v>171</v>
      </c>
      <c r="B21" s="271"/>
      <c r="C21" s="272" t="s">
        <v>170</v>
      </c>
      <c r="D21" s="273">
        <f>E21</f>
        <v>46000</v>
      </c>
      <c r="E21" s="274">
        <f>I21+F21</f>
        <v>46000</v>
      </c>
      <c r="F21" s="273">
        <f>SUM(F22:F23)</f>
        <v>6000</v>
      </c>
      <c r="G21" s="275"/>
      <c r="H21" s="273">
        <f>SUM(H22:H23)</f>
        <v>6000</v>
      </c>
      <c r="I21" s="274">
        <f>SUM(I23)</f>
        <v>40000</v>
      </c>
      <c r="J21" s="276"/>
      <c r="K21" s="277"/>
      <c r="L21" s="277"/>
      <c r="M21" s="278"/>
      <c r="N21" s="277"/>
      <c r="O21" s="339"/>
    </row>
    <row r="22" spans="1:17" s="15" customFormat="1" ht="19.5" customHeight="1">
      <c r="A22" s="93"/>
      <c r="B22" s="101" t="s">
        <v>173</v>
      </c>
      <c r="C22" s="102" t="s">
        <v>174</v>
      </c>
      <c r="D22" s="113">
        <f>E22</f>
        <v>6000</v>
      </c>
      <c r="E22" s="112">
        <f>F22</f>
        <v>6000</v>
      </c>
      <c r="F22" s="111">
        <f>H22</f>
        <v>6000</v>
      </c>
      <c r="G22" s="112"/>
      <c r="H22" s="111">
        <v>6000</v>
      </c>
      <c r="I22" s="110"/>
      <c r="J22" s="105"/>
      <c r="K22" s="95"/>
      <c r="L22" s="95"/>
      <c r="M22" s="96"/>
      <c r="N22" s="244"/>
      <c r="O22" s="279"/>
    </row>
    <row r="23" spans="1:17" s="15" customFormat="1" ht="20.25" customHeight="1" thickBot="1">
      <c r="A23" s="92"/>
      <c r="B23" s="100" t="s">
        <v>168</v>
      </c>
      <c r="C23" s="97" t="s">
        <v>169</v>
      </c>
      <c r="D23" s="106">
        <f>E23</f>
        <v>40000</v>
      </c>
      <c r="E23" s="107">
        <f>I23</f>
        <v>40000</v>
      </c>
      <c r="F23" s="108"/>
      <c r="G23" s="109"/>
      <c r="H23" s="108"/>
      <c r="I23" s="107">
        <v>40000</v>
      </c>
      <c r="J23" s="108"/>
      <c r="K23" s="98"/>
      <c r="L23" s="98"/>
      <c r="M23" s="99"/>
      <c r="N23" s="245"/>
      <c r="O23" s="280"/>
    </row>
    <row r="24" spans="1:17" s="13" customFormat="1" ht="21" customHeight="1">
      <c r="A24" s="122" t="s">
        <v>47</v>
      </c>
      <c r="B24" s="136"/>
      <c r="C24" s="281" t="s">
        <v>48</v>
      </c>
      <c r="D24" s="141">
        <f>IF((E24+M24)&gt;0,(E24+M24)," ")</f>
        <v>335004</v>
      </c>
      <c r="E24" s="131">
        <f>IF((F24+I24+J24+K24+L24)&gt;0,(F24+I24+J24+K24+L24)," ")</f>
        <v>335004</v>
      </c>
      <c r="F24" s="141">
        <f>SUM(F25:F26)</f>
        <v>4886</v>
      </c>
      <c r="G24" s="131"/>
      <c r="H24" s="141">
        <f>SUM(H25:H26)</f>
        <v>4886</v>
      </c>
      <c r="I24" s="131">
        <f>I25+I26</f>
        <v>47200</v>
      </c>
      <c r="J24" s="141">
        <f>J25+J26</f>
        <v>282918</v>
      </c>
      <c r="K24" s="72"/>
      <c r="L24" s="72"/>
      <c r="M24" s="73"/>
      <c r="N24" s="259"/>
      <c r="O24" s="282"/>
      <c r="P24" s="16"/>
      <c r="Q24" s="16"/>
    </row>
    <row r="25" spans="1:17" s="13" customFormat="1" ht="21.75" customHeight="1">
      <c r="A25" s="114"/>
      <c r="B25" s="115" t="s">
        <v>49</v>
      </c>
      <c r="C25" s="116" t="s">
        <v>50</v>
      </c>
      <c r="D25" s="117">
        <f>IF((E25+M25)&gt;0,(E25+M25)," ")</f>
        <v>287804</v>
      </c>
      <c r="E25" s="117">
        <f>IF((F25+I25+J25+K25+L25)&gt;0,(F25+I25+J25+K25+L25)," ")</f>
        <v>287804</v>
      </c>
      <c r="F25" s="117">
        <f>H25</f>
        <v>4886</v>
      </c>
      <c r="G25" s="118"/>
      <c r="H25" s="119">
        <v>4886</v>
      </c>
      <c r="I25" s="120"/>
      <c r="J25" s="121">
        <v>282918</v>
      </c>
      <c r="K25" s="226"/>
      <c r="L25" s="228"/>
      <c r="M25" s="48"/>
      <c r="N25" s="226"/>
      <c r="O25" s="283"/>
      <c r="P25" s="12"/>
      <c r="Q25" s="12"/>
    </row>
    <row r="26" spans="1:17" s="13" customFormat="1" ht="21" customHeight="1" thickBot="1">
      <c r="A26" s="125"/>
      <c r="B26" s="100" t="s">
        <v>51</v>
      </c>
      <c r="C26" s="126" t="s">
        <v>52</v>
      </c>
      <c r="D26" s="150">
        <f>IF((E26+M26)&gt;0,(E26+M26)," ")</f>
        <v>47200</v>
      </c>
      <c r="E26" s="150">
        <f>IF((F26+I26+J26+K26+L26)&gt;0,(F26+I26+J26+K26+L26)," ")</f>
        <v>47200</v>
      </c>
      <c r="F26" s="284"/>
      <c r="G26" s="142"/>
      <c r="H26" s="148"/>
      <c r="I26" s="285">
        <v>47200</v>
      </c>
      <c r="J26" s="286"/>
      <c r="K26" s="287"/>
      <c r="L26" s="288"/>
      <c r="M26" s="288"/>
      <c r="N26" s="287"/>
      <c r="O26" s="289"/>
      <c r="P26" s="17"/>
      <c r="Q26" s="17"/>
    </row>
    <row r="27" spans="1:17" s="13" customFormat="1" ht="21" customHeight="1">
      <c r="A27" s="122">
        <v>600</v>
      </c>
      <c r="B27" s="123"/>
      <c r="C27" s="124" t="s">
        <v>53</v>
      </c>
      <c r="D27" s="131">
        <f>IF((E27+M27)&gt;0,(E27+M27)," ")</f>
        <v>5751570</v>
      </c>
      <c r="E27" s="131">
        <f>IF((F27+J27+K27+I27)&gt;0,(F27+J27+K27+I27)," ")</f>
        <v>3832250</v>
      </c>
      <c r="F27" s="131">
        <f>IF((G27+H27)&gt;0,(G27+H27)," ")</f>
        <v>3796765</v>
      </c>
      <c r="G27" s="131">
        <f>G28</f>
        <v>965345</v>
      </c>
      <c r="H27" s="131">
        <f>H28</f>
        <v>2831420</v>
      </c>
      <c r="I27" s="131">
        <f>SUM(I28:I30)</f>
        <v>1000</v>
      </c>
      <c r="J27" s="131">
        <f>J28</f>
        <v>17085</v>
      </c>
      <c r="K27" s="227">
        <f>SUM(K28:K30)</f>
        <v>17400</v>
      </c>
      <c r="L27" s="51"/>
      <c r="M27" s="131">
        <f>SUM(M28:M30)</f>
        <v>1919320</v>
      </c>
      <c r="N27" s="227">
        <f>SUM(N28:N30)</f>
        <v>1919320</v>
      </c>
      <c r="O27" s="290"/>
      <c r="P27" s="17"/>
      <c r="Q27" s="17"/>
    </row>
    <row r="28" spans="1:17" s="13" customFormat="1" ht="20.25" customHeight="1">
      <c r="A28" s="230"/>
      <c r="B28" s="115" t="s">
        <v>54</v>
      </c>
      <c r="C28" s="130" t="s">
        <v>55</v>
      </c>
      <c r="D28" s="132">
        <f>IF((E28+M28)&gt;0,(E28+M28)," ")</f>
        <v>5294170</v>
      </c>
      <c r="E28" s="134">
        <f>IF((F28+J28+I28)&gt;0,(F28+J28+I28)," ")</f>
        <v>3814850</v>
      </c>
      <c r="F28" s="132">
        <f t="shared" ref="F28:F50" si="0">IF((G28+H28)&gt;0,(G28+H28)," ")</f>
        <v>3796765</v>
      </c>
      <c r="G28" s="134">
        <v>965345</v>
      </c>
      <c r="H28" s="132">
        <v>2831420</v>
      </c>
      <c r="I28" s="121">
        <v>1000</v>
      </c>
      <c r="J28" s="133">
        <v>17085</v>
      </c>
      <c r="K28" s="135"/>
      <c r="L28" s="128"/>
      <c r="M28" s="132">
        <f>N28</f>
        <v>1479320</v>
      </c>
      <c r="N28" s="246">
        <v>1479320</v>
      </c>
      <c r="O28" s="291"/>
      <c r="P28" s="18"/>
      <c r="Q28" s="18"/>
    </row>
    <row r="29" spans="1:17" s="13" customFormat="1" ht="19.5" customHeight="1">
      <c r="A29" s="114"/>
      <c r="B29" s="115" t="s">
        <v>175</v>
      </c>
      <c r="C29" s="116" t="s">
        <v>184</v>
      </c>
      <c r="D29" s="117">
        <f>M29</f>
        <v>440000</v>
      </c>
      <c r="E29" s="127"/>
      <c r="F29" s="45"/>
      <c r="G29" s="127"/>
      <c r="H29" s="45"/>
      <c r="I29" s="46"/>
      <c r="J29" s="47"/>
      <c r="K29" s="129"/>
      <c r="L29" s="128"/>
      <c r="M29" s="117">
        <f>N29</f>
        <v>440000</v>
      </c>
      <c r="N29" s="247">
        <v>440000</v>
      </c>
      <c r="O29" s="292"/>
      <c r="P29" s="18"/>
      <c r="Q29" s="18"/>
    </row>
    <row r="30" spans="1:17" s="13" customFormat="1" ht="21" customHeight="1" thickBot="1">
      <c r="A30" s="125"/>
      <c r="B30" s="100" t="s">
        <v>176</v>
      </c>
      <c r="C30" s="126" t="s">
        <v>46</v>
      </c>
      <c r="D30" s="150">
        <f>E30</f>
        <v>17400</v>
      </c>
      <c r="E30" s="106">
        <f>K30</f>
        <v>17400</v>
      </c>
      <c r="F30" s="293"/>
      <c r="G30" s="294"/>
      <c r="H30" s="293"/>
      <c r="I30" s="49"/>
      <c r="J30" s="295"/>
      <c r="K30" s="296">
        <v>17400</v>
      </c>
      <c r="L30" s="50"/>
      <c r="M30" s="293"/>
      <c r="N30" s="297"/>
      <c r="O30" s="298"/>
      <c r="P30" s="18"/>
      <c r="Q30" s="18"/>
    </row>
    <row r="31" spans="1:17" s="13" customFormat="1" ht="21" customHeight="1">
      <c r="A31" s="122">
        <v>630</v>
      </c>
      <c r="B31" s="136"/>
      <c r="C31" s="124" t="s">
        <v>56</v>
      </c>
      <c r="D31" s="131">
        <f>IF((E31+M31)&gt;0,(E31+M31)," ")</f>
        <v>27362</v>
      </c>
      <c r="E31" s="141">
        <f>IF((F31+I31)&gt;0,(F31+I31)," ")</f>
        <v>27362</v>
      </c>
      <c r="F31" s="131">
        <f t="shared" si="0"/>
        <v>4000</v>
      </c>
      <c r="G31" s="364">
        <f>SUM(G33:G33)</f>
        <v>0</v>
      </c>
      <c r="H31" s="131">
        <f>H33</f>
        <v>4000</v>
      </c>
      <c r="I31" s="141">
        <f>SUM(I32:I33)</f>
        <v>23362</v>
      </c>
      <c r="J31" s="51"/>
      <c r="K31" s="71"/>
      <c r="L31" s="51"/>
      <c r="M31" s="51"/>
      <c r="N31" s="85"/>
      <c r="O31" s="282"/>
      <c r="P31" s="16"/>
      <c r="Q31" s="16"/>
    </row>
    <row r="32" spans="1:17" s="13" customFormat="1" ht="21" customHeight="1">
      <c r="A32" s="200"/>
      <c r="B32" s="101" t="s">
        <v>177</v>
      </c>
      <c r="C32" s="140" t="s">
        <v>178</v>
      </c>
      <c r="D32" s="145">
        <f>E32</f>
        <v>23362</v>
      </c>
      <c r="E32" s="144">
        <f>I32</f>
        <v>23362</v>
      </c>
      <c r="F32" s="104"/>
      <c r="G32" s="146"/>
      <c r="H32" s="103"/>
      <c r="I32" s="143">
        <v>23362</v>
      </c>
      <c r="J32" s="94"/>
      <c r="K32" s="139"/>
      <c r="L32" s="94"/>
      <c r="M32" s="139"/>
      <c r="N32" s="248"/>
      <c r="O32" s="299"/>
      <c r="P32" s="16"/>
      <c r="Q32" s="16"/>
    </row>
    <row r="33" spans="1:17" s="13" customFormat="1" ht="21.75" customHeight="1" thickBot="1">
      <c r="A33" s="125"/>
      <c r="B33" s="100" t="s">
        <v>58</v>
      </c>
      <c r="C33" s="126" t="s">
        <v>46</v>
      </c>
      <c r="D33" s="107">
        <f>IF((E33+M33)&gt;0,(E33+M33)," ")</f>
        <v>4000</v>
      </c>
      <c r="E33" s="107">
        <f>IF((F33)&gt;0,(F33)," ")</f>
        <v>4000</v>
      </c>
      <c r="F33" s="107">
        <f t="shared" si="0"/>
        <v>4000</v>
      </c>
      <c r="G33" s="147">
        <v>0</v>
      </c>
      <c r="H33" s="148">
        <v>4000</v>
      </c>
      <c r="I33" s="142" t="s">
        <v>57</v>
      </c>
      <c r="J33" s="49"/>
      <c r="K33" s="50"/>
      <c r="L33" s="53"/>
      <c r="M33" s="50"/>
      <c r="N33" s="249"/>
      <c r="O33" s="300"/>
      <c r="P33" s="12"/>
      <c r="Q33" s="12"/>
    </row>
    <row r="34" spans="1:17" s="13" customFormat="1" ht="19.5" customHeight="1">
      <c r="A34" s="122">
        <v>700</v>
      </c>
      <c r="B34" s="123"/>
      <c r="C34" s="124" t="s">
        <v>59</v>
      </c>
      <c r="D34" s="131">
        <f>IF((E34+M34)&gt;0,(E34+M34)," ")</f>
        <v>489599</v>
      </c>
      <c r="E34" s="131">
        <f>IF((F34+I34+J34+K34+L34)&gt;0,(F34+I34+J34+K34+L34)," ")</f>
        <v>414999</v>
      </c>
      <c r="F34" s="131">
        <f>IF((H34+G34)&gt;0,(H34+G34)," ")</f>
        <v>414999</v>
      </c>
      <c r="G34" s="131">
        <f>G35</f>
        <v>47099</v>
      </c>
      <c r="H34" s="141">
        <f>H35</f>
        <v>367900</v>
      </c>
      <c r="I34" s="51"/>
      <c r="J34" s="71"/>
      <c r="K34" s="51"/>
      <c r="L34" s="356"/>
      <c r="M34" s="131">
        <f>M35</f>
        <v>74600</v>
      </c>
      <c r="N34" s="227">
        <f>N35</f>
        <v>74600</v>
      </c>
      <c r="O34" s="361"/>
      <c r="P34" s="16"/>
      <c r="Q34" s="16"/>
    </row>
    <row r="35" spans="1:17" s="13" customFormat="1" ht="24" customHeight="1" thickBot="1">
      <c r="A35" s="125"/>
      <c r="B35" s="100" t="s">
        <v>60</v>
      </c>
      <c r="C35" s="126" t="s">
        <v>61</v>
      </c>
      <c r="D35" s="150">
        <f>IF((E35+M35)&gt;0,(E35+M35)," ")</f>
        <v>489599</v>
      </c>
      <c r="E35" s="150">
        <f>F35</f>
        <v>414999</v>
      </c>
      <c r="F35" s="150">
        <f>H35+G35</f>
        <v>414999</v>
      </c>
      <c r="G35" s="150">
        <v>47099</v>
      </c>
      <c r="H35" s="106">
        <v>367900</v>
      </c>
      <c r="I35" s="54" t="s">
        <v>57</v>
      </c>
      <c r="J35" s="55"/>
      <c r="K35" s="54"/>
      <c r="L35" s="55"/>
      <c r="M35" s="150">
        <f>N35</f>
        <v>74600</v>
      </c>
      <c r="N35" s="178">
        <v>74600</v>
      </c>
      <c r="O35" s="366"/>
      <c r="P35" s="12"/>
      <c r="Q35" s="12"/>
    </row>
    <row r="36" spans="1:17" s="13" customFormat="1" ht="22.5" customHeight="1">
      <c r="A36" s="122">
        <v>710</v>
      </c>
      <c r="B36" s="123"/>
      <c r="C36" s="124" t="s">
        <v>62</v>
      </c>
      <c r="D36" s="131">
        <f>IF((E36+M36)&gt;0,(E36+M36)," ")</f>
        <v>923300</v>
      </c>
      <c r="E36" s="131">
        <f>IF((F36+I36+K36+L36+J36)&gt;0,(F36+I36+K36+L36+J36)," ")</f>
        <v>860800</v>
      </c>
      <c r="F36" s="131">
        <f>IF((G36+H36)&gt;0,(G36+H36)," ")</f>
        <v>860250</v>
      </c>
      <c r="G36" s="131">
        <f>G39+G40+G41</f>
        <v>366362</v>
      </c>
      <c r="H36" s="131">
        <f>SUM(H37:H41)</f>
        <v>493888</v>
      </c>
      <c r="I36" s="131"/>
      <c r="J36" s="131">
        <f>SUM(J38:J41)</f>
        <v>550</v>
      </c>
      <c r="K36" s="51"/>
      <c r="L36" s="52"/>
      <c r="M36" s="131">
        <f>N36</f>
        <v>62500</v>
      </c>
      <c r="N36" s="131">
        <f>N38</f>
        <v>62500</v>
      </c>
      <c r="O36" s="357"/>
      <c r="P36" s="17"/>
      <c r="Q36" s="17"/>
    </row>
    <row r="37" spans="1:17" s="13" customFormat="1" ht="18.75" customHeight="1">
      <c r="A37" s="200"/>
      <c r="B37" s="101" t="s">
        <v>195</v>
      </c>
      <c r="C37" s="140" t="s">
        <v>196</v>
      </c>
      <c r="D37" s="145">
        <f>E37</f>
        <v>4000</v>
      </c>
      <c r="E37" s="145">
        <f>F37</f>
        <v>4000</v>
      </c>
      <c r="F37" s="145">
        <f>H37</f>
        <v>4000</v>
      </c>
      <c r="G37" s="351"/>
      <c r="H37" s="144">
        <v>4000</v>
      </c>
      <c r="I37" s="351"/>
      <c r="J37" s="103"/>
      <c r="K37" s="137"/>
      <c r="L37" s="94"/>
      <c r="M37" s="351"/>
      <c r="N37" s="351"/>
      <c r="O37" s="358"/>
      <c r="P37" s="17"/>
      <c r="Q37" s="17"/>
    </row>
    <row r="38" spans="1:17" s="13" customFormat="1" ht="20.25" customHeight="1">
      <c r="A38" s="152"/>
      <c r="B38" s="153" t="s">
        <v>63</v>
      </c>
      <c r="C38" s="154" t="s">
        <v>64</v>
      </c>
      <c r="D38" s="161">
        <f>E38+M38</f>
        <v>349500</v>
      </c>
      <c r="E38" s="161">
        <f>F38</f>
        <v>287000</v>
      </c>
      <c r="F38" s="161">
        <f>H38</f>
        <v>287000</v>
      </c>
      <c r="G38" s="162"/>
      <c r="H38" s="163">
        <v>287000</v>
      </c>
      <c r="I38" s="56"/>
      <c r="J38" s="57"/>
      <c r="K38" s="56"/>
      <c r="L38" s="57"/>
      <c r="M38" s="161">
        <f>N38</f>
        <v>62500</v>
      </c>
      <c r="N38" s="161">
        <v>62500</v>
      </c>
      <c r="O38" s="354"/>
      <c r="P38" s="17"/>
      <c r="Q38" s="17"/>
    </row>
    <row r="39" spans="1:17" s="20" customFormat="1" ht="21" customHeight="1">
      <c r="A39" s="155"/>
      <c r="B39" s="115" t="s">
        <v>65</v>
      </c>
      <c r="C39" s="116" t="s">
        <v>66</v>
      </c>
      <c r="D39" s="164">
        <f t="shared" ref="D39:D47" si="1">IF((E39+M39)&gt;0,(E39+M39)," ")</f>
        <v>156000</v>
      </c>
      <c r="E39" s="164">
        <f>IF((F39+I39+J39+K39+L39)&gt;0,(F39+I39+J39+K39+L39)," ")</f>
        <v>156000</v>
      </c>
      <c r="F39" s="164">
        <f t="shared" si="0"/>
        <v>156000</v>
      </c>
      <c r="G39" s="165"/>
      <c r="H39" s="166">
        <v>156000</v>
      </c>
      <c r="I39" s="59"/>
      <c r="J39" s="60"/>
      <c r="K39" s="58"/>
      <c r="L39" s="61"/>
      <c r="M39" s="58"/>
      <c r="N39" s="58"/>
      <c r="O39" s="346"/>
      <c r="P39" s="19"/>
      <c r="Q39" s="19"/>
    </row>
    <row r="40" spans="1:17" s="20" customFormat="1" ht="20.25" customHeight="1">
      <c r="A40" s="155"/>
      <c r="B40" s="156" t="s">
        <v>67</v>
      </c>
      <c r="C40" s="157" t="s">
        <v>68</v>
      </c>
      <c r="D40" s="164">
        <f t="shared" si="1"/>
        <v>6500</v>
      </c>
      <c r="E40" s="164">
        <f>IF((F40+I40+J40+K40+L40)&gt;0,(F40+I40+J40+K40+L40)," ")</f>
        <v>6500</v>
      </c>
      <c r="F40" s="164">
        <f t="shared" si="0"/>
        <v>6500</v>
      </c>
      <c r="G40" s="165"/>
      <c r="H40" s="166">
        <v>6500</v>
      </c>
      <c r="I40" s="59"/>
      <c r="J40" s="60"/>
      <c r="K40" s="58"/>
      <c r="L40" s="61"/>
      <c r="M40" s="58"/>
      <c r="N40" s="58"/>
      <c r="O40" s="346"/>
      <c r="P40" s="19"/>
      <c r="Q40" s="19"/>
    </row>
    <row r="41" spans="1:17" s="20" customFormat="1" ht="20.25" customHeight="1" thickBot="1">
      <c r="A41" s="158"/>
      <c r="B41" s="159" t="s">
        <v>69</v>
      </c>
      <c r="C41" s="160" t="s">
        <v>70</v>
      </c>
      <c r="D41" s="149">
        <f t="shared" si="1"/>
        <v>407300</v>
      </c>
      <c r="E41" s="149">
        <f>F41+J41</f>
        <v>407300</v>
      </c>
      <c r="F41" s="149">
        <f>IF((G41+H41)&gt;0,(G41+H41)," ")</f>
        <v>406750</v>
      </c>
      <c r="G41" s="167">
        <v>366362</v>
      </c>
      <c r="H41" s="168">
        <v>40388</v>
      </c>
      <c r="I41" s="167"/>
      <c r="J41" s="168">
        <v>550</v>
      </c>
      <c r="K41" s="54"/>
      <c r="L41" s="55"/>
      <c r="M41" s="54"/>
      <c r="N41" s="54"/>
      <c r="O41" s="350"/>
      <c r="P41" s="19"/>
      <c r="Q41" s="19"/>
    </row>
    <row r="42" spans="1:17" s="13" customFormat="1" ht="22.5" customHeight="1">
      <c r="A42" s="122">
        <v>750</v>
      </c>
      <c r="B42" s="123"/>
      <c r="C42" s="124" t="s">
        <v>71</v>
      </c>
      <c r="D42" s="131">
        <f t="shared" si="1"/>
        <v>9030433</v>
      </c>
      <c r="E42" s="131">
        <f>IF((F42+J42+K42+L42)&gt;0,(F42+J42+K42+L42)," ")</f>
        <v>8694307</v>
      </c>
      <c r="F42" s="131">
        <f t="shared" si="0"/>
        <v>7665172</v>
      </c>
      <c r="G42" s="131">
        <f>G43+G44+G45+G46+G47</f>
        <v>5495828</v>
      </c>
      <c r="H42" s="131">
        <f>H43+H44+H45+H46+H47</f>
        <v>2169344</v>
      </c>
      <c r="I42" s="131" t="s">
        <v>57</v>
      </c>
      <c r="J42" s="131">
        <f>J43+J44+J45+J46+J47</f>
        <v>305400</v>
      </c>
      <c r="K42" s="131">
        <f>SUM(K43:K48)</f>
        <v>723735</v>
      </c>
      <c r="L42" s="173"/>
      <c r="M42" s="131">
        <f>SUM(M43:M48)</f>
        <v>336126</v>
      </c>
      <c r="N42" s="131">
        <f>SUM(N43:N48)</f>
        <v>336126</v>
      </c>
      <c r="O42" s="355">
        <f>SUM(O43:O48)</f>
        <v>222000</v>
      </c>
      <c r="P42" s="17"/>
      <c r="Q42" s="17"/>
    </row>
    <row r="43" spans="1:17" s="20" customFormat="1" ht="19.5" customHeight="1">
      <c r="A43" s="169"/>
      <c r="B43" s="231" t="s">
        <v>72</v>
      </c>
      <c r="C43" s="171" t="s">
        <v>73</v>
      </c>
      <c r="D43" s="175">
        <f t="shared" si="1"/>
        <v>116156</v>
      </c>
      <c r="E43" s="174">
        <f>IF((F43+I43+J43+K43+L43)&gt;0,(F43+I43+J43+K43+L43)," ")</f>
        <v>116156</v>
      </c>
      <c r="F43" s="175">
        <f t="shared" si="0"/>
        <v>116156</v>
      </c>
      <c r="G43" s="176">
        <v>116156</v>
      </c>
      <c r="H43" s="60"/>
      <c r="I43" s="67"/>
      <c r="J43" s="60"/>
      <c r="K43" s="66"/>
      <c r="L43" s="68"/>
      <c r="M43" s="69"/>
      <c r="N43" s="250"/>
      <c r="O43" s="304"/>
      <c r="P43" s="19"/>
      <c r="Q43" s="19"/>
    </row>
    <row r="44" spans="1:17" s="20" customFormat="1" ht="19.5" customHeight="1">
      <c r="A44" s="169"/>
      <c r="B44" s="229" t="s">
        <v>74</v>
      </c>
      <c r="C44" s="157" t="s">
        <v>75</v>
      </c>
      <c r="D44" s="175">
        <f t="shared" si="1"/>
        <v>296000</v>
      </c>
      <c r="E44" s="164">
        <f>IF((F44+I44+J44+K44+L44)&gt;0,(F44+I44+J44+K44+L44)," ")</f>
        <v>296000</v>
      </c>
      <c r="F44" s="175">
        <f t="shared" si="0"/>
        <v>2000</v>
      </c>
      <c r="G44" s="165"/>
      <c r="H44" s="166">
        <v>2000</v>
      </c>
      <c r="I44" s="165"/>
      <c r="J44" s="166">
        <v>294000</v>
      </c>
      <c r="K44" s="58"/>
      <c r="L44" s="70"/>
      <c r="M44" s="69"/>
      <c r="N44" s="251"/>
      <c r="O44" s="302"/>
      <c r="P44" s="19"/>
      <c r="Q44" s="19"/>
    </row>
    <row r="45" spans="1:17" s="20" customFormat="1" ht="18.75" customHeight="1">
      <c r="A45" s="169"/>
      <c r="B45" s="229" t="s">
        <v>76</v>
      </c>
      <c r="C45" s="157" t="s">
        <v>77</v>
      </c>
      <c r="D45" s="175">
        <f t="shared" si="1"/>
        <v>7459342</v>
      </c>
      <c r="E45" s="164">
        <f>IF((F45+I45+J45+K45+L45)&gt;0,(F45+I45+J45+K45+L45)," ")</f>
        <v>7345216</v>
      </c>
      <c r="F45" s="175">
        <f t="shared" si="0"/>
        <v>7333816</v>
      </c>
      <c r="G45" s="165">
        <v>5351162</v>
      </c>
      <c r="H45" s="166">
        <v>1982654</v>
      </c>
      <c r="I45" s="165"/>
      <c r="J45" s="166">
        <v>11400</v>
      </c>
      <c r="K45" s="58"/>
      <c r="L45" s="70"/>
      <c r="M45" s="175">
        <f>N45</f>
        <v>114126</v>
      </c>
      <c r="N45" s="252">
        <v>114126</v>
      </c>
      <c r="O45" s="305"/>
      <c r="P45" s="21"/>
      <c r="Q45" s="21"/>
    </row>
    <row r="46" spans="1:17" s="20" customFormat="1" ht="19.5" customHeight="1">
      <c r="A46" s="169"/>
      <c r="B46" s="229" t="s">
        <v>78</v>
      </c>
      <c r="C46" s="157" t="s">
        <v>79</v>
      </c>
      <c r="D46" s="175">
        <f t="shared" si="1"/>
        <v>20000</v>
      </c>
      <c r="E46" s="164">
        <f>IF((F46+I46+J46+K46+L46)&gt;0,(F46+I46+J46+K46+L46)," ")</f>
        <v>20000</v>
      </c>
      <c r="F46" s="175">
        <f t="shared" si="0"/>
        <v>20000</v>
      </c>
      <c r="G46" s="165">
        <v>16900</v>
      </c>
      <c r="H46" s="166">
        <v>3100</v>
      </c>
      <c r="I46" s="59"/>
      <c r="J46" s="60"/>
      <c r="K46" s="58"/>
      <c r="L46" s="70"/>
      <c r="M46" s="69"/>
      <c r="N46" s="251"/>
      <c r="O46" s="302"/>
      <c r="P46" s="19"/>
      <c r="Q46" s="19"/>
    </row>
    <row r="47" spans="1:17" s="20" customFormat="1" ht="18" customHeight="1">
      <c r="A47" s="169"/>
      <c r="B47" s="229" t="s">
        <v>80</v>
      </c>
      <c r="C47" s="157" t="s">
        <v>81</v>
      </c>
      <c r="D47" s="175">
        <f t="shared" si="1"/>
        <v>193200</v>
      </c>
      <c r="E47" s="164">
        <f>IF((F47+I47+J47+K47+L47)&gt;0,(F47+I47+J47+K47+L47)," ")</f>
        <v>193200</v>
      </c>
      <c r="F47" s="175">
        <f t="shared" si="0"/>
        <v>193200</v>
      </c>
      <c r="G47" s="165">
        <v>11610</v>
      </c>
      <c r="H47" s="166">
        <v>181590</v>
      </c>
      <c r="I47" s="59"/>
      <c r="J47" s="60"/>
      <c r="K47" s="58"/>
      <c r="L47" s="70"/>
      <c r="M47" s="69"/>
      <c r="N47" s="251"/>
      <c r="O47" s="302"/>
      <c r="P47" s="19"/>
      <c r="Q47" s="19"/>
    </row>
    <row r="48" spans="1:17" s="20" customFormat="1" ht="20.25" customHeight="1" thickBot="1">
      <c r="A48" s="306"/>
      <c r="B48" s="307" t="s">
        <v>183</v>
      </c>
      <c r="C48" s="160" t="s">
        <v>46</v>
      </c>
      <c r="D48" s="232">
        <f>E48+M48</f>
        <v>945735</v>
      </c>
      <c r="E48" s="149">
        <f>K48</f>
        <v>723735</v>
      </c>
      <c r="F48" s="232"/>
      <c r="G48" s="167"/>
      <c r="H48" s="168"/>
      <c r="I48" s="63"/>
      <c r="J48" s="64"/>
      <c r="K48" s="149">
        <v>723735</v>
      </c>
      <c r="L48" s="76"/>
      <c r="M48" s="331">
        <v>222000</v>
      </c>
      <c r="N48" s="332">
        <v>222000</v>
      </c>
      <c r="O48" s="333">
        <v>222000</v>
      </c>
      <c r="P48" s="19"/>
      <c r="Q48" s="19"/>
    </row>
    <row r="49" spans="1:17" s="20" customFormat="1" ht="20.25" customHeight="1" thickBot="1">
      <c r="A49" s="384">
        <v>1</v>
      </c>
      <c r="B49" s="385" t="s">
        <v>37</v>
      </c>
      <c r="C49" s="386">
        <v>3</v>
      </c>
      <c r="D49" s="387">
        <v>4</v>
      </c>
      <c r="E49" s="388">
        <v>5</v>
      </c>
      <c r="F49" s="387">
        <v>6</v>
      </c>
      <c r="G49" s="388">
        <v>7</v>
      </c>
      <c r="H49" s="387">
        <v>8</v>
      </c>
      <c r="I49" s="388">
        <v>9</v>
      </c>
      <c r="J49" s="387">
        <v>10</v>
      </c>
      <c r="K49" s="388">
        <v>11</v>
      </c>
      <c r="L49" s="409">
        <v>12</v>
      </c>
      <c r="M49" s="389">
        <v>13</v>
      </c>
      <c r="N49" s="390">
        <v>14</v>
      </c>
      <c r="O49" s="391">
        <v>15</v>
      </c>
      <c r="P49" s="19"/>
      <c r="Q49" s="19"/>
    </row>
    <row r="50" spans="1:17" s="13" customFormat="1" ht="18.75" customHeight="1">
      <c r="A50" s="179">
        <v>754</v>
      </c>
      <c r="B50" s="177"/>
      <c r="C50" s="124" t="s">
        <v>82</v>
      </c>
      <c r="D50" s="141">
        <f>IF((E50+M50)&gt;0,(E50+M50)," ")</f>
        <v>3878801</v>
      </c>
      <c r="E50" s="131">
        <f>IF((F50+J50+K50+L50+I50)&gt;0,(F50+J50+K50+L50)+I50," ")</f>
        <v>3429901</v>
      </c>
      <c r="F50" s="141">
        <f t="shared" si="0"/>
        <v>3253395</v>
      </c>
      <c r="G50" s="131">
        <f>G52</f>
        <v>2963900</v>
      </c>
      <c r="H50" s="141">
        <f>SUM(H52:H52)</f>
        <v>289495</v>
      </c>
      <c r="I50" s="131">
        <f>SUM(I51:I54)</f>
        <v>22500</v>
      </c>
      <c r="J50" s="141">
        <f>J52</f>
        <v>154006</v>
      </c>
      <c r="K50" s="51"/>
      <c r="L50" s="72"/>
      <c r="M50" s="141">
        <f>N50</f>
        <v>448900</v>
      </c>
      <c r="N50" s="227">
        <f>SUM(N51:N52)</f>
        <v>448900</v>
      </c>
      <c r="O50" s="290"/>
      <c r="P50" s="17"/>
      <c r="Q50" s="17"/>
    </row>
    <row r="51" spans="1:17" s="13" customFormat="1" ht="18.75" customHeight="1">
      <c r="A51" s="367"/>
      <c r="B51" s="370" t="s">
        <v>201</v>
      </c>
      <c r="C51" s="372" t="s">
        <v>202</v>
      </c>
      <c r="D51" s="143">
        <f>M51</f>
        <v>100000</v>
      </c>
      <c r="E51" s="103"/>
      <c r="F51" s="374"/>
      <c r="G51" s="103"/>
      <c r="H51" s="374"/>
      <c r="I51" s="103"/>
      <c r="J51" s="374"/>
      <c r="K51" s="94"/>
      <c r="L51" s="375"/>
      <c r="M51" s="144">
        <f>N51</f>
        <v>100000</v>
      </c>
      <c r="N51" s="143">
        <v>100000</v>
      </c>
      <c r="O51" s="358"/>
      <c r="P51" s="17"/>
      <c r="Q51" s="17"/>
    </row>
    <row r="52" spans="1:17" s="20" customFormat="1" ht="18.75" customHeight="1">
      <c r="A52" s="376"/>
      <c r="B52" s="371" t="s">
        <v>83</v>
      </c>
      <c r="C52" s="369" t="s">
        <v>84</v>
      </c>
      <c r="D52" s="117">
        <f>IF((E52+M52)&gt;0,(E52+M52)," ")</f>
        <v>3756301</v>
      </c>
      <c r="E52" s="134">
        <f>IF((F52+I52+J52+K52+L52)&gt;0,(F52+I52+J52+K52+L52)," ")</f>
        <v>3407401</v>
      </c>
      <c r="F52" s="117">
        <f>IF((G52+H52)&gt;0,(G52+H52)," ")</f>
        <v>3253395</v>
      </c>
      <c r="G52" s="121">
        <v>2963900</v>
      </c>
      <c r="H52" s="120">
        <v>289495</v>
      </c>
      <c r="I52" s="166"/>
      <c r="J52" s="120">
        <f>155899-1893</f>
        <v>154006</v>
      </c>
      <c r="K52" s="61"/>
      <c r="L52" s="70"/>
      <c r="M52" s="134">
        <f>N52</f>
        <v>348900</v>
      </c>
      <c r="N52" s="117">
        <v>348900</v>
      </c>
      <c r="O52" s="346"/>
      <c r="P52" s="19"/>
      <c r="Q52" s="19"/>
    </row>
    <row r="53" spans="1:17" s="20" customFormat="1" ht="19.5" customHeight="1">
      <c r="A53" s="376"/>
      <c r="B53" s="371" t="s">
        <v>203</v>
      </c>
      <c r="C53" s="369" t="s">
        <v>204</v>
      </c>
      <c r="D53" s="117">
        <f>E53</f>
        <v>15000</v>
      </c>
      <c r="E53" s="134">
        <f>I53</f>
        <v>15000</v>
      </c>
      <c r="F53" s="117"/>
      <c r="G53" s="121"/>
      <c r="H53" s="120"/>
      <c r="I53" s="166">
        <v>15000</v>
      </c>
      <c r="J53" s="120"/>
      <c r="K53" s="61"/>
      <c r="L53" s="70"/>
      <c r="M53" s="392"/>
      <c r="N53" s="393"/>
      <c r="O53" s="346"/>
      <c r="P53" s="19"/>
      <c r="Q53" s="19"/>
    </row>
    <row r="54" spans="1:17" s="20" customFormat="1" ht="19.5" customHeight="1" thickBot="1">
      <c r="A54" s="368"/>
      <c r="B54" s="377" t="s">
        <v>207</v>
      </c>
      <c r="C54" s="373" t="s">
        <v>46</v>
      </c>
      <c r="D54" s="150">
        <f>E54</f>
        <v>7500</v>
      </c>
      <c r="E54" s="106">
        <f>I54</f>
        <v>7500</v>
      </c>
      <c r="F54" s="150"/>
      <c r="G54" s="286"/>
      <c r="H54" s="285"/>
      <c r="I54" s="168">
        <v>7500</v>
      </c>
      <c r="J54" s="285"/>
      <c r="K54" s="55"/>
      <c r="L54" s="76"/>
      <c r="M54" s="331"/>
      <c r="N54" s="378"/>
      <c r="O54" s="350"/>
      <c r="P54" s="19"/>
      <c r="Q54" s="19"/>
    </row>
    <row r="55" spans="1:17" s="13" customFormat="1" ht="23.25" customHeight="1">
      <c r="A55" s="241">
        <v>757</v>
      </c>
      <c r="B55" s="123"/>
      <c r="C55" s="318" t="s">
        <v>85</v>
      </c>
      <c r="D55" s="131">
        <f>IF((E55+M55)&gt;0,(E55+M55)," ")</f>
        <v>521060</v>
      </c>
      <c r="E55" s="320">
        <f>IF((F55+I55+J55+K55+L55)&gt;0,(F55+I55+J55+K55+L55)," ")</f>
        <v>521060</v>
      </c>
      <c r="F55" s="51"/>
      <c r="G55" s="319"/>
      <c r="H55" s="51"/>
      <c r="I55" s="319"/>
      <c r="J55" s="131"/>
      <c r="K55" s="320"/>
      <c r="L55" s="131">
        <f>L56</f>
        <v>521060</v>
      </c>
      <c r="M55" s="321"/>
      <c r="N55" s="202"/>
      <c r="O55" s="347"/>
      <c r="P55" s="17"/>
      <c r="Q55" s="17"/>
    </row>
    <row r="56" spans="1:17" s="20" customFormat="1" ht="31.8" thickBot="1">
      <c r="A56" s="322"/>
      <c r="B56" s="309" t="s">
        <v>86</v>
      </c>
      <c r="C56" s="310" t="s">
        <v>87</v>
      </c>
      <c r="D56" s="178">
        <f>IF((E56+M56)&gt;0,(E56+M56)," ")</f>
        <v>521060</v>
      </c>
      <c r="E56" s="311">
        <f>IF((F56+I56+J56+K56+L56)&gt;0,(F56+I56+J56+K56+L56)," ")</f>
        <v>521060</v>
      </c>
      <c r="F56" s="74"/>
      <c r="G56" s="312"/>
      <c r="H56" s="313"/>
      <c r="I56" s="314"/>
      <c r="J56" s="313"/>
      <c r="K56" s="315"/>
      <c r="L56" s="178">
        <v>521060</v>
      </c>
      <c r="M56" s="316"/>
      <c r="N56" s="317"/>
      <c r="O56" s="308"/>
      <c r="P56" s="19"/>
      <c r="Q56" s="19"/>
    </row>
    <row r="57" spans="1:17" s="13" customFormat="1" ht="23.25" customHeight="1">
      <c r="A57" s="323">
        <v>758</v>
      </c>
      <c r="B57" s="324"/>
      <c r="C57" s="325" t="s">
        <v>88</v>
      </c>
      <c r="D57" s="131">
        <f>IF((E57+M57)&gt;0,(E57+M57)," ")</f>
        <v>263184</v>
      </c>
      <c r="E57" s="141">
        <f>IF((F57+I57+J57+K57+L57)&gt;0,(F57+I57+J57+K57+L57)," ")</f>
        <v>253184</v>
      </c>
      <c r="F57" s="131">
        <f>IF((G57+H57)&gt;0,(G57+H57)," ")</f>
        <v>253184</v>
      </c>
      <c r="G57" s="141"/>
      <c r="H57" s="131">
        <f>H58</f>
        <v>253184</v>
      </c>
      <c r="I57" s="85"/>
      <c r="J57" s="51"/>
      <c r="K57" s="85"/>
      <c r="L57" s="51"/>
      <c r="M57" s="202">
        <f>SUM(M58:M60)</f>
        <v>10000</v>
      </c>
      <c r="N57" s="257">
        <f>SUM(N58:N60)</f>
        <v>10000</v>
      </c>
      <c r="O57" s="290"/>
      <c r="P57" s="17"/>
      <c r="Q57" s="17"/>
    </row>
    <row r="58" spans="1:17" s="20" customFormat="1" ht="18" customHeight="1">
      <c r="A58" s="181"/>
      <c r="B58" s="400" t="s">
        <v>89</v>
      </c>
      <c r="C58" s="182" t="s">
        <v>90</v>
      </c>
      <c r="D58" s="196">
        <f>IF((E58+M58)&gt;0,(E58+M58)," ")</f>
        <v>263184</v>
      </c>
      <c r="E58" s="174">
        <f>IF((F58+I58+J58+K58+L58)&gt;0,(F58+I58+J58+K58+L58)," ")</f>
        <v>253184</v>
      </c>
      <c r="F58" s="196">
        <f>IF((G58+H58)&gt;0,(G58+H58)," ")</f>
        <v>253184</v>
      </c>
      <c r="G58" s="176"/>
      <c r="H58" s="197">
        <f>SUM(H59:H60)</f>
        <v>253184</v>
      </c>
      <c r="I58" s="67"/>
      <c r="J58" s="77"/>
      <c r="K58" s="66"/>
      <c r="L58" s="66"/>
      <c r="M58" s="193">
        <f>N58</f>
        <v>10000</v>
      </c>
      <c r="N58" s="253">
        <f>N61</f>
        <v>10000</v>
      </c>
      <c r="O58" s="304"/>
      <c r="P58" s="19"/>
      <c r="Q58" s="19"/>
    </row>
    <row r="59" spans="1:17" s="20" customFormat="1" ht="17.25" customHeight="1">
      <c r="A59" s="183"/>
      <c r="B59" s="184"/>
      <c r="C59" s="185" t="s">
        <v>91</v>
      </c>
      <c r="D59" s="189">
        <f>E59</f>
        <v>62075</v>
      </c>
      <c r="E59" s="190">
        <f>F59</f>
        <v>62075</v>
      </c>
      <c r="F59" s="189">
        <f>H59</f>
        <v>62075</v>
      </c>
      <c r="G59" s="191"/>
      <c r="H59" s="192">
        <v>62075</v>
      </c>
      <c r="I59" s="59"/>
      <c r="J59" s="60"/>
      <c r="K59" s="58"/>
      <c r="L59" s="58"/>
      <c r="M59" s="194"/>
      <c r="N59" s="254"/>
      <c r="O59" s="302"/>
      <c r="P59" s="19"/>
      <c r="Q59" s="19"/>
    </row>
    <row r="60" spans="1:17" s="20" customFormat="1" ht="18.75" customHeight="1">
      <c r="A60" s="183"/>
      <c r="B60" s="184"/>
      <c r="C60" s="185" t="s">
        <v>92</v>
      </c>
      <c r="D60" s="189">
        <f>E60</f>
        <v>191109</v>
      </c>
      <c r="E60" s="190">
        <f>F60</f>
        <v>191109</v>
      </c>
      <c r="F60" s="189">
        <f>H60</f>
        <v>191109</v>
      </c>
      <c r="G60" s="191"/>
      <c r="H60" s="192">
        <v>191109</v>
      </c>
      <c r="I60" s="59"/>
      <c r="J60" s="60"/>
      <c r="K60" s="58"/>
      <c r="L60" s="58"/>
      <c r="M60" s="194"/>
      <c r="N60" s="254"/>
      <c r="O60" s="302"/>
      <c r="P60" s="19"/>
      <c r="Q60" s="19"/>
    </row>
    <row r="61" spans="1:17" s="20" customFormat="1" ht="18.75" customHeight="1" thickBot="1">
      <c r="A61" s="186"/>
      <c r="B61" s="187"/>
      <c r="C61" s="188" t="s">
        <v>93</v>
      </c>
      <c r="D61" s="198">
        <f>N61</f>
        <v>10000</v>
      </c>
      <c r="E61" s="199"/>
      <c r="F61" s="80"/>
      <c r="G61" s="81"/>
      <c r="H61" s="82"/>
      <c r="I61" s="63"/>
      <c r="J61" s="64"/>
      <c r="K61" s="54"/>
      <c r="L61" s="54"/>
      <c r="M61" s="195">
        <f>N61</f>
        <v>10000</v>
      </c>
      <c r="N61" s="255">
        <v>10000</v>
      </c>
      <c r="O61" s="303"/>
      <c r="P61" s="19"/>
      <c r="Q61" s="19"/>
    </row>
    <row r="62" spans="1:17" s="13" customFormat="1" ht="23.25" customHeight="1">
      <c r="A62" s="122">
        <v>801</v>
      </c>
      <c r="B62" s="136"/>
      <c r="C62" s="124" t="s">
        <v>94</v>
      </c>
      <c r="D62" s="413">
        <f>IF((E62+M62)&gt;0,(E62+M62)," ")</f>
        <v>24202726.999999996</v>
      </c>
      <c r="E62" s="412">
        <f>IF((F62+I62+J62+L62+K62)&gt;0,(F62+I62+J62+L62+K62)," ")</f>
        <v>23987726.999999996</v>
      </c>
      <c r="F62" s="413">
        <f t="shared" ref="F62:F86" si="2">IF((G62+H62)&gt;0,(G62+H62)," ")</f>
        <v>23375926.999999996</v>
      </c>
      <c r="G62" s="412">
        <f>SUM(G63:G74)</f>
        <v>19540715.939999998</v>
      </c>
      <c r="H62" s="413">
        <f t="shared" ref="H62:N62" si="3">SUM(H63:H74)</f>
        <v>3835211.06</v>
      </c>
      <c r="I62" s="131">
        <f t="shared" si="3"/>
        <v>273966</v>
      </c>
      <c r="J62" s="141">
        <f t="shared" si="3"/>
        <v>231265</v>
      </c>
      <c r="K62" s="131">
        <f>SUM(K63:K74)</f>
        <v>106569</v>
      </c>
      <c r="L62" s="51"/>
      <c r="M62" s="379">
        <f t="shared" si="3"/>
        <v>215000</v>
      </c>
      <c r="N62" s="380">
        <f t="shared" si="3"/>
        <v>215000</v>
      </c>
      <c r="O62" s="360"/>
      <c r="P62" s="17"/>
      <c r="Q62" s="17"/>
    </row>
    <row r="63" spans="1:17" s="20" customFormat="1" ht="18.75" customHeight="1">
      <c r="A63" s="155"/>
      <c r="B63" s="156" t="s">
        <v>95</v>
      </c>
      <c r="C63" s="157" t="s">
        <v>96</v>
      </c>
      <c r="D63" s="414">
        <f>IF((E63+M63)&gt;0,(E63+M63)," ")</f>
        <v>1149015.8700000001</v>
      </c>
      <c r="E63" s="414">
        <f>IF((F63+I63+J63+K63+L63)&gt;0,(F63+I63+J63+K63+L63)," ")</f>
        <v>1089015.8700000001</v>
      </c>
      <c r="F63" s="414">
        <f t="shared" si="2"/>
        <v>1085004.8700000001</v>
      </c>
      <c r="G63" s="410">
        <v>730708.54</v>
      </c>
      <c r="H63" s="411">
        <v>354296.33</v>
      </c>
      <c r="I63" s="165"/>
      <c r="J63" s="166">
        <v>4011</v>
      </c>
      <c r="K63" s="58"/>
      <c r="L63" s="61"/>
      <c r="M63" s="164">
        <f>N63</f>
        <v>60000</v>
      </c>
      <c r="N63" s="252">
        <v>60000</v>
      </c>
      <c r="O63" s="304"/>
      <c r="P63" s="19"/>
      <c r="Q63" s="19"/>
    </row>
    <row r="64" spans="1:17" s="20" customFormat="1" ht="18" customHeight="1">
      <c r="A64" s="155"/>
      <c r="B64" s="156" t="s">
        <v>97</v>
      </c>
      <c r="C64" s="157" t="s">
        <v>98</v>
      </c>
      <c r="D64" s="414">
        <f t="shared" ref="D64:D75" si="4">IF((E64+M64)&gt;0,(E64+M64)," ")</f>
        <v>2709330.13</v>
      </c>
      <c r="E64" s="414">
        <f>IF((F64+I64+J64+K64+L64)&gt;0,(F64+I64+J64+K64+L64)," ")</f>
        <v>2709330.13</v>
      </c>
      <c r="F64" s="414">
        <f t="shared" si="2"/>
        <v>2635296.13</v>
      </c>
      <c r="G64" s="410">
        <v>2350374.4</v>
      </c>
      <c r="H64" s="411">
        <v>284921.73</v>
      </c>
      <c r="I64" s="165"/>
      <c r="J64" s="166">
        <v>74034</v>
      </c>
      <c r="K64" s="58"/>
      <c r="L64" s="61"/>
      <c r="M64" s="381"/>
      <c r="N64" s="254"/>
      <c r="O64" s="302"/>
      <c r="P64" s="19"/>
      <c r="Q64" s="19"/>
    </row>
    <row r="65" spans="1:17" s="20" customFormat="1" ht="18" customHeight="1">
      <c r="A65" s="155"/>
      <c r="B65" s="156" t="s">
        <v>99</v>
      </c>
      <c r="C65" s="157" t="s">
        <v>100</v>
      </c>
      <c r="D65" s="164">
        <f t="shared" si="4"/>
        <v>5721711</v>
      </c>
      <c r="E65" s="164">
        <f>IF((F65+I65+J65+L65)&gt;0,(F65+I65+J65+L65)," ")</f>
        <v>5721711</v>
      </c>
      <c r="F65" s="164">
        <f t="shared" si="2"/>
        <v>5706161</v>
      </c>
      <c r="G65" s="165">
        <v>4827468</v>
      </c>
      <c r="H65" s="166">
        <v>878693</v>
      </c>
      <c r="I65" s="165"/>
      <c r="J65" s="166">
        <v>15550</v>
      </c>
      <c r="K65" s="58" t="s">
        <v>57</v>
      </c>
      <c r="L65" s="61"/>
      <c r="M65" s="382">
        <f>N65</f>
        <v>0</v>
      </c>
      <c r="N65" s="383">
        <v>0</v>
      </c>
      <c r="O65" s="305"/>
      <c r="P65" s="21"/>
      <c r="Q65" s="21"/>
    </row>
    <row r="66" spans="1:17" s="20" customFormat="1" ht="19.5" customHeight="1">
      <c r="A66" s="155"/>
      <c r="B66" s="156" t="s">
        <v>101</v>
      </c>
      <c r="C66" s="157" t="s">
        <v>102</v>
      </c>
      <c r="D66" s="164">
        <f t="shared" si="4"/>
        <v>12390467</v>
      </c>
      <c r="E66" s="164">
        <f t="shared" ref="E66:E72" si="5">IF((F66+I66+J66+K66+L66)&gt;0,(F66+I66+J66+K66+L66)," ")</f>
        <v>12275467</v>
      </c>
      <c r="F66" s="164">
        <f t="shared" si="2"/>
        <v>11874723</v>
      </c>
      <c r="G66" s="165">
        <v>10071442</v>
      </c>
      <c r="H66" s="166">
        <v>1803281</v>
      </c>
      <c r="I66" s="165">
        <v>264426</v>
      </c>
      <c r="J66" s="166">
        <v>136318</v>
      </c>
      <c r="K66" s="58"/>
      <c r="L66" s="61"/>
      <c r="M66" s="164">
        <f>N66</f>
        <v>115000</v>
      </c>
      <c r="N66" s="252">
        <v>115000</v>
      </c>
      <c r="O66" s="302"/>
      <c r="P66" s="19"/>
      <c r="Q66" s="19"/>
    </row>
    <row r="67" spans="1:17" s="20" customFormat="1" ht="19.5" customHeight="1">
      <c r="A67" s="155"/>
      <c r="B67" s="156" t="s">
        <v>205</v>
      </c>
      <c r="C67" s="157" t="s">
        <v>206</v>
      </c>
      <c r="D67" s="164">
        <f>M67</f>
        <v>40000</v>
      </c>
      <c r="E67" s="164"/>
      <c r="F67" s="164"/>
      <c r="G67" s="165"/>
      <c r="H67" s="166"/>
      <c r="I67" s="165"/>
      <c r="J67" s="166"/>
      <c r="K67" s="58"/>
      <c r="L67" s="61"/>
      <c r="M67" s="164">
        <f>N67</f>
        <v>40000</v>
      </c>
      <c r="N67" s="252">
        <v>40000</v>
      </c>
      <c r="O67" s="302"/>
      <c r="P67" s="19"/>
      <c r="Q67" s="19"/>
    </row>
    <row r="68" spans="1:17" s="20" customFormat="1" ht="18" customHeight="1">
      <c r="A68" s="155"/>
      <c r="B68" s="156" t="s">
        <v>103</v>
      </c>
      <c r="C68" s="157" t="s">
        <v>104</v>
      </c>
      <c r="D68" s="164">
        <f t="shared" si="4"/>
        <v>415325</v>
      </c>
      <c r="E68" s="164">
        <f t="shared" si="5"/>
        <v>415325</v>
      </c>
      <c r="F68" s="164">
        <f t="shared" si="2"/>
        <v>414740</v>
      </c>
      <c r="G68" s="165">
        <v>396356</v>
      </c>
      <c r="H68" s="166">
        <v>18384</v>
      </c>
      <c r="I68" s="165"/>
      <c r="J68" s="166">
        <v>585</v>
      </c>
      <c r="K68" s="58"/>
      <c r="L68" s="61"/>
      <c r="M68" s="70"/>
      <c r="N68" s="251"/>
      <c r="O68" s="305"/>
      <c r="P68" s="21"/>
      <c r="Q68" s="21"/>
    </row>
    <row r="69" spans="1:17" s="20" customFormat="1" ht="31.2">
      <c r="A69" s="155"/>
      <c r="B69" s="156" t="s">
        <v>105</v>
      </c>
      <c r="C69" s="157" t="s">
        <v>106</v>
      </c>
      <c r="D69" s="117">
        <f>IF((E69+M69)&gt;0,(E69+M69)," ")</f>
        <v>509913</v>
      </c>
      <c r="E69" s="117">
        <f>IF((F69+I69+J69+K69+L69)&gt;0,(F69+I69+J69+K69+L69)," ")</f>
        <v>509913</v>
      </c>
      <c r="F69" s="117">
        <f t="shared" si="2"/>
        <v>499606</v>
      </c>
      <c r="G69" s="120">
        <v>475692</v>
      </c>
      <c r="H69" s="121">
        <v>23914</v>
      </c>
      <c r="I69" s="120">
        <v>9540</v>
      </c>
      <c r="J69" s="121">
        <v>767</v>
      </c>
      <c r="K69" s="58"/>
      <c r="L69" s="61"/>
      <c r="M69" s="70"/>
      <c r="N69" s="251"/>
      <c r="O69" s="302"/>
      <c r="P69" s="19"/>
      <c r="Q69" s="19"/>
    </row>
    <row r="70" spans="1:17" s="20" customFormat="1" ht="18" customHeight="1">
      <c r="A70" s="155"/>
      <c r="B70" s="156" t="s">
        <v>107</v>
      </c>
      <c r="C70" s="157" t="s">
        <v>108</v>
      </c>
      <c r="D70" s="164">
        <f t="shared" si="4"/>
        <v>438668</v>
      </c>
      <c r="E70" s="164">
        <f t="shared" si="5"/>
        <v>438668</v>
      </c>
      <c r="F70" s="164">
        <f t="shared" si="2"/>
        <v>438668</v>
      </c>
      <c r="G70" s="165">
        <v>438668</v>
      </c>
      <c r="H70" s="166"/>
      <c r="I70" s="59"/>
      <c r="J70" s="60"/>
      <c r="K70" s="58"/>
      <c r="L70" s="61"/>
      <c r="M70" s="70"/>
      <c r="N70" s="251"/>
      <c r="O70" s="305"/>
      <c r="P70" s="21"/>
      <c r="Q70" s="21"/>
    </row>
    <row r="71" spans="1:17" s="20" customFormat="1" ht="20.25" customHeight="1">
      <c r="A71" s="155"/>
      <c r="B71" s="156" t="s">
        <v>109</v>
      </c>
      <c r="C71" s="157" t="s">
        <v>110</v>
      </c>
      <c r="D71" s="164">
        <f t="shared" si="4"/>
        <v>115267</v>
      </c>
      <c r="E71" s="164">
        <f t="shared" si="5"/>
        <v>115267</v>
      </c>
      <c r="F71" s="164">
        <f>IF((G71+H71)&gt;0,(G71+H71)," ")</f>
        <v>115267</v>
      </c>
      <c r="G71" s="359">
        <v>2700</v>
      </c>
      <c r="H71" s="166">
        <v>112567</v>
      </c>
      <c r="I71" s="59"/>
      <c r="J71" s="60"/>
      <c r="K71" s="58"/>
      <c r="L71" s="61"/>
      <c r="M71" s="70"/>
      <c r="N71" s="251"/>
      <c r="O71" s="302"/>
      <c r="P71" s="19"/>
      <c r="Q71" s="19"/>
    </row>
    <row r="72" spans="1:17" s="20" customFormat="1" ht="18.75" customHeight="1">
      <c r="A72" s="155"/>
      <c r="B72" s="156" t="s">
        <v>111</v>
      </c>
      <c r="C72" s="157" t="s">
        <v>112</v>
      </c>
      <c r="D72" s="164">
        <f t="shared" si="4"/>
        <v>259090</v>
      </c>
      <c r="E72" s="164">
        <f t="shared" si="5"/>
        <v>259090</v>
      </c>
      <c r="F72" s="164">
        <f t="shared" si="2"/>
        <v>259090</v>
      </c>
      <c r="G72" s="165">
        <v>109384</v>
      </c>
      <c r="H72" s="166">
        <v>149706</v>
      </c>
      <c r="I72" s="59"/>
      <c r="J72" s="60"/>
      <c r="K72" s="58"/>
      <c r="L72" s="61"/>
      <c r="M72" s="70"/>
      <c r="N72" s="251"/>
      <c r="O72" s="302"/>
      <c r="P72" s="19"/>
      <c r="Q72" s="19"/>
    </row>
    <row r="73" spans="1:17" s="20" customFormat="1" ht="81" customHeight="1">
      <c r="A73" s="155"/>
      <c r="B73" s="156" t="s">
        <v>199</v>
      </c>
      <c r="C73" s="362" t="s">
        <v>200</v>
      </c>
      <c r="D73" s="117">
        <f>E73</f>
        <v>133523</v>
      </c>
      <c r="E73" s="117">
        <f>F73</f>
        <v>133523</v>
      </c>
      <c r="F73" s="117">
        <f>G73</f>
        <v>133523</v>
      </c>
      <c r="G73" s="120">
        <v>133523</v>
      </c>
      <c r="H73" s="121"/>
      <c r="I73" s="59"/>
      <c r="J73" s="60"/>
      <c r="K73" s="58"/>
      <c r="L73" s="61"/>
      <c r="M73" s="70"/>
      <c r="N73" s="251"/>
      <c r="O73" s="302"/>
      <c r="P73" s="19"/>
      <c r="Q73" s="19"/>
    </row>
    <row r="74" spans="1:17" s="20" customFormat="1" ht="19.5" customHeight="1" thickBot="1">
      <c r="A74" s="62"/>
      <c r="B74" s="159" t="s">
        <v>113</v>
      </c>
      <c r="C74" s="160" t="s">
        <v>46</v>
      </c>
      <c r="D74" s="149">
        <f t="shared" si="4"/>
        <v>320417</v>
      </c>
      <c r="E74" s="149">
        <f>IF((F74+K74)&gt;0,(F74+K74)," ")</f>
        <v>320417</v>
      </c>
      <c r="F74" s="149">
        <f>IF((G74+H74)&gt;0,(G74+H74)," ")</f>
        <v>213848</v>
      </c>
      <c r="G74" s="167">
        <v>4400</v>
      </c>
      <c r="H74" s="168">
        <v>209448</v>
      </c>
      <c r="I74" s="63" t="s">
        <v>57</v>
      </c>
      <c r="J74" s="64"/>
      <c r="K74" s="149">
        <v>106569</v>
      </c>
      <c r="L74" s="55"/>
      <c r="M74" s="76"/>
      <c r="N74" s="256"/>
      <c r="O74" s="326"/>
      <c r="P74" s="21"/>
      <c r="Q74" s="21"/>
    </row>
    <row r="75" spans="1:17" s="13" customFormat="1" ht="22.5" customHeight="1">
      <c r="A75" s="122">
        <v>851</v>
      </c>
      <c r="B75" s="123"/>
      <c r="C75" s="124" t="s">
        <v>114</v>
      </c>
      <c r="D75" s="131">
        <f t="shared" si="4"/>
        <v>3327816</v>
      </c>
      <c r="E75" s="131">
        <f>IF((F75+I75)&gt;0,(F75+I75)," ")</f>
        <v>2627816</v>
      </c>
      <c r="F75" s="131">
        <f t="shared" si="2"/>
        <v>2622816</v>
      </c>
      <c r="G75" s="131">
        <f>SUM(G77:G80)</f>
        <v>19429</v>
      </c>
      <c r="H75" s="131">
        <f>SUM(H77:H80)</f>
        <v>2603387</v>
      </c>
      <c r="I75" s="131">
        <f>SUM(I76:I80)</f>
        <v>5000</v>
      </c>
      <c r="J75" s="51"/>
      <c r="K75" s="51"/>
      <c r="L75" s="52"/>
      <c r="M75" s="202">
        <f>SUM(M76:M80)</f>
        <v>700000</v>
      </c>
      <c r="N75" s="257">
        <f>SUM(N76:N80)</f>
        <v>700000</v>
      </c>
      <c r="O75" s="290"/>
      <c r="P75" s="17"/>
      <c r="Q75" s="17"/>
    </row>
    <row r="76" spans="1:17" s="13" customFormat="1" ht="19.5" customHeight="1">
      <c r="A76" s="200"/>
      <c r="B76" s="101" t="s">
        <v>179</v>
      </c>
      <c r="C76" s="140" t="s">
        <v>180</v>
      </c>
      <c r="D76" s="145">
        <f>M76</f>
        <v>700000</v>
      </c>
      <c r="E76" s="137"/>
      <c r="F76" s="137"/>
      <c r="G76" s="137"/>
      <c r="H76" s="94"/>
      <c r="I76" s="137"/>
      <c r="J76" s="94"/>
      <c r="K76" s="138"/>
      <c r="L76" s="139"/>
      <c r="M76" s="201">
        <f>N76</f>
        <v>700000</v>
      </c>
      <c r="N76" s="258">
        <v>700000</v>
      </c>
      <c r="O76" s="301"/>
      <c r="P76" s="17"/>
      <c r="Q76" s="17"/>
    </row>
    <row r="77" spans="1:17" s="20" customFormat="1" ht="19.5" customHeight="1">
      <c r="A77" s="155"/>
      <c r="B77" s="156" t="s">
        <v>115</v>
      </c>
      <c r="C77" s="157" t="s">
        <v>116</v>
      </c>
      <c r="D77" s="164">
        <f>IF((E77+M77)&gt;0,(E77+M77)," ")</f>
        <v>4500</v>
      </c>
      <c r="E77" s="164">
        <f>IF((F77+I77+J77+K77+L77)&gt;0,(F77+I77+J77+K77+L77)," ")</f>
        <v>4500</v>
      </c>
      <c r="F77" s="164">
        <f t="shared" si="2"/>
        <v>4500</v>
      </c>
      <c r="G77" s="59"/>
      <c r="H77" s="166">
        <v>4500</v>
      </c>
      <c r="I77" s="59"/>
      <c r="J77" s="60"/>
      <c r="K77" s="83"/>
      <c r="L77" s="70"/>
      <c r="M77" s="69"/>
      <c r="N77" s="251"/>
      <c r="O77" s="302"/>
      <c r="P77" s="19"/>
      <c r="Q77" s="19"/>
    </row>
    <row r="78" spans="1:17" s="20" customFormat="1" ht="19.5" customHeight="1">
      <c r="A78" s="155"/>
      <c r="B78" s="156" t="s">
        <v>212</v>
      </c>
      <c r="C78" s="157" t="s">
        <v>213</v>
      </c>
      <c r="D78" s="164">
        <f>E78</f>
        <v>65413</v>
      </c>
      <c r="E78" s="164">
        <f>F78</f>
        <v>65413</v>
      </c>
      <c r="F78" s="164">
        <f>SUM(G78:H78)</f>
        <v>65413</v>
      </c>
      <c r="G78" s="165">
        <f>10620+6809</f>
        <v>17429</v>
      </c>
      <c r="H78" s="166">
        <f>20823+27161</f>
        <v>47984</v>
      </c>
      <c r="I78" s="59"/>
      <c r="J78" s="60"/>
      <c r="K78" s="83"/>
      <c r="L78" s="70"/>
      <c r="M78" s="69"/>
      <c r="N78" s="251"/>
      <c r="O78" s="302"/>
      <c r="P78" s="19"/>
      <c r="Q78" s="19"/>
    </row>
    <row r="79" spans="1:17" s="20" customFormat="1" ht="38.25" customHeight="1">
      <c r="A79" s="155"/>
      <c r="B79" s="156" t="s">
        <v>117</v>
      </c>
      <c r="C79" s="157" t="s">
        <v>118</v>
      </c>
      <c r="D79" s="117">
        <f>IF((E79+M79)&gt;0,(E79+M79)," ")</f>
        <v>2524103</v>
      </c>
      <c r="E79" s="117">
        <f>IF((F79+I79+J79+K79+L79)&gt;0,(F79+I79+J79+K79+L79)," ")</f>
        <v>2524103</v>
      </c>
      <c r="F79" s="117">
        <f>IF((H79)&gt;0,(H79)," ")</f>
        <v>2524103</v>
      </c>
      <c r="G79" s="120" t="s">
        <v>57</v>
      </c>
      <c r="H79" s="121">
        <v>2524103</v>
      </c>
      <c r="I79" s="59"/>
      <c r="J79" s="60"/>
      <c r="K79" s="83"/>
      <c r="L79" s="70"/>
      <c r="M79" s="69"/>
      <c r="N79" s="251"/>
      <c r="O79" s="305"/>
      <c r="P79" s="21"/>
      <c r="Q79" s="21"/>
    </row>
    <row r="80" spans="1:17" s="20" customFormat="1" ht="18.75" customHeight="1" thickBot="1">
      <c r="A80" s="158"/>
      <c r="B80" s="159" t="s">
        <v>119</v>
      </c>
      <c r="C80" s="160" t="s">
        <v>46</v>
      </c>
      <c r="D80" s="149">
        <f>IF((E80+M80)&gt;0,(E80+M80)," ")</f>
        <v>33800</v>
      </c>
      <c r="E80" s="149">
        <f>IF((F80+J80+K80+L80)&gt;0,(F80+J80+K80+L80+I80)," ")</f>
        <v>33800</v>
      </c>
      <c r="F80" s="149">
        <f t="shared" si="2"/>
        <v>28800</v>
      </c>
      <c r="G80" s="167">
        <v>2000</v>
      </c>
      <c r="H80" s="168">
        <v>26800</v>
      </c>
      <c r="I80" s="167">
        <v>5000</v>
      </c>
      <c r="J80" s="64"/>
      <c r="K80" s="75"/>
      <c r="L80" s="76"/>
      <c r="M80" s="84"/>
      <c r="N80" s="256"/>
      <c r="O80" s="326"/>
      <c r="P80" s="21"/>
      <c r="Q80" s="21"/>
    </row>
    <row r="81" spans="1:17" s="13" customFormat="1" ht="24.75" customHeight="1">
      <c r="A81" s="122">
        <v>852</v>
      </c>
      <c r="B81" s="123"/>
      <c r="C81" s="124" t="s">
        <v>120</v>
      </c>
      <c r="D81" s="131">
        <f>IF((E81+M81)&gt;0,(E81+M81)," ")</f>
        <v>7878956</v>
      </c>
      <c r="E81" s="131">
        <f t="shared" ref="E81:E90" si="6">IF((F81+I81+J81+K81+L81)&gt;0,(F81+I81+J81+K81+L81)," ")</f>
        <v>7846456</v>
      </c>
      <c r="F81" s="131">
        <f t="shared" si="2"/>
        <v>5194243</v>
      </c>
      <c r="G81" s="131">
        <f>SUM(G82:G86)</f>
        <v>3790404</v>
      </c>
      <c r="H81" s="131">
        <f>SUM(H82:H86)</f>
        <v>1403839</v>
      </c>
      <c r="I81" s="131">
        <f>SUM(I82:I86)</f>
        <v>481497</v>
      </c>
      <c r="J81" s="131">
        <f>SUM(J82:J86)</f>
        <v>2170716</v>
      </c>
      <c r="K81" s="85"/>
      <c r="L81" s="72"/>
      <c r="M81" s="141">
        <f>SUM(N81)</f>
        <v>32500</v>
      </c>
      <c r="N81" s="227">
        <f>SUM(N82:N86)</f>
        <v>32500</v>
      </c>
      <c r="O81" s="290"/>
      <c r="P81" s="17"/>
      <c r="Q81" s="17"/>
    </row>
    <row r="82" spans="1:17" s="20" customFormat="1" ht="19.5" customHeight="1">
      <c r="A82" s="169"/>
      <c r="B82" s="170" t="s">
        <v>121</v>
      </c>
      <c r="C82" s="203" t="s">
        <v>122</v>
      </c>
      <c r="D82" s="174">
        <f>IF((E82+M82)&gt;0,(E82+M82)," ")</f>
        <v>1728001</v>
      </c>
      <c r="E82" s="175">
        <f t="shared" si="6"/>
        <v>1728001</v>
      </c>
      <c r="F82" s="174">
        <f t="shared" si="2"/>
        <v>1382635</v>
      </c>
      <c r="G82" s="166">
        <v>943891</v>
      </c>
      <c r="H82" s="176">
        <v>438744</v>
      </c>
      <c r="I82" s="166">
        <v>248338</v>
      </c>
      <c r="J82" s="176">
        <v>97028</v>
      </c>
      <c r="K82" s="61"/>
      <c r="L82" s="70"/>
      <c r="M82" s="68"/>
      <c r="N82" s="250"/>
      <c r="O82" s="304"/>
      <c r="P82" s="19"/>
      <c r="Q82" s="19"/>
    </row>
    <row r="83" spans="1:17" s="20" customFormat="1" ht="18" customHeight="1">
      <c r="A83" s="169"/>
      <c r="B83" s="172" t="s">
        <v>123</v>
      </c>
      <c r="C83" s="203" t="s">
        <v>124</v>
      </c>
      <c r="D83" s="164">
        <f>IF((E83+M83)&gt;0,(E83+M83)," ")</f>
        <v>2275913</v>
      </c>
      <c r="E83" s="175">
        <f t="shared" si="6"/>
        <v>2243413</v>
      </c>
      <c r="F83" s="164">
        <f t="shared" si="2"/>
        <v>2238413</v>
      </c>
      <c r="G83" s="166">
        <v>1477688</v>
      </c>
      <c r="H83" s="165">
        <v>760725</v>
      </c>
      <c r="I83" s="166"/>
      <c r="J83" s="165">
        <v>5000</v>
      </c>
      <c r="K83" s="61"/>
      <c r="L83" s="70"/>
      <c r="M83" s="164">
        <f>N83</f>
        <v>32500</v>
      </c>
      <c r="N83" s="252">
        <v>32500</v>
      </c>
      <c r="O83" s="302"/>
      <c r="P83" s="19"/>
      <c r="Q83" s="19"/>
    </row>
    <row r="84" spans="1:17" s="20" customFormat="1" ht="18" customHeight="1">
      <c r="A84" s="169"/>
      <c r="B84" s="172" t="s">
        <v>125</v>
      </c>
      <c r="C84" s="203" t="s">
        <v>126</v>
      </c>
      <c r="D84" s="164">
        <f t="shared" ref="D84:D90" si="7">IF((E84+M84)&gt;0,(E84+M84)," ")</f>
        <v>2998061</v>
      </c>
      <c r="E84" s="175">
        <f t="shared" si="6"/>
        <v>2998061</v>
      </c>
      <c r="F84" s="164">
        <f t="shared" si="2"/>
        <v>702464</v>
      </c>
      <c r="G84" s="166">
        <f>636846+33168</f>
        <v>670014</v>
      </c>
      <c r="H84" s="165">
        <v>32450</v>
      </c>
      <c r="I84" s="166">
        <v>233159</v>
      </c>
      <c r="J84" s="165">
        <v>2062438</v>
      </c>
      <c r="K84" s="61"/>
      <c r="L84" s="70"/>
      <c r="M84" s="70"/>
      <c r="N84" s="251"/>
      <c r="O84" s="305"/>
      <c r="P84" s="21"/>
      <c r="Q84" s="21"/>
    </row>
    <row r="85" spans="1:17" s="20" customFormat="1" ht="18.75" customHeight="1">
      <c r="A85" s="169"/>
      <c r="B85" s="172" t="s">
        <v>127</v>
      </c>
      <c r="C85" s="203" t="s">
        <v>128</v>
      </c>
      <c r="D85" s="164">
        <f t="shared" si="7"/>
        <v>776864</v>
      </c>
      <c r="E85" s="175">
        <f t="shared" si="6"/>
        <v>776864</v>
      </c>
      <c r="F85" s="164">
        <f t="shared" si="2"/>
        <v>770664</v>
      </c>
      <c r="G85" s="166">
        <v>638010</v>
      </c>
      <c r="H85" s="165">
        <v>132654</v>
      </c>
      <c r="I85" s="166"/>
      <c r="J85" s="165">
        <v>6200</v>
      </c>
      <c r="K85" s="61"/>
      <c r="L85" s="70"/>
      <c r="M85" s="70"/>
      <c r="N85" s="251"/>
      <c r="O85" s="302"/>
      <c r="P85" s="19"/>
      <c r="Q85" s="19"/>
    </row>
    <row r="86" spans="1:17" s="20" customFormat="1" ht="31.8" thickBot="1">
      <c r="A86" s="306"/>
      <c r="B86" s="180" t="s">
        <v>129</v>
      </c>
      <c r="C86" s="210" t="s">
        <v>130</v>
      </c>
      <c r="D86" s="149">
        <f t="shared" si="7"/>
        <v>100117</v>
      </c>
      <c r="E86" s="232">
        <f t="shared" si="6"/>
        <v>100117</v>
      </c>
      <c r="F86" s="149">
        <f t="shared" si="2"/>
        <v>100067</v>
      </c>
      <c r="G86" s="168">
        <v>60801</v>
      </c>
      <c r="H86" s="167">
        <v>39266</v>
      </c>
      <c r="I86" s="168"/>
      <c r="J86" s="167">
        <v>50</v>
      </c>
      <c r="K86" s="55"/>
      <c r="L86" s="76"/>
      <c r="M86" s="76"/>
      <c r="N86" s="256"/>
      <c r="O86" s="303"/>
      <c r="P86" s="19"/>
      <c r="Q86" s="19"/>
    </row>
    <row r="87" spans="1:17" s="13" customFormat="1" ht="26.25" customHeight="1">
      <c r="A87" s="179">
        <v>853</v>
      </c>
      <c r="B87" s="123"/>
      <c r="C87" s="204" t="s">
        <v>131</v>
      </c>
      <c r="D87" s="131">
        <f t="shared" si="7"/>
        <v>2788663</v>
      </c>
      <c r="E87" s="141">
        <f t="shared" si="6"/>
        <v>2788663</v>
      </c>
      <c r="F87" s="131">
        <f>IF((G87+H87)&gt;0,(G87+H87)," ")</f>
        <v>2492069</v>
      </c>
      <c r="G87" s="141">
        <f>SUM(G88:G91)</f>
        <v>2307181</v>
      </c>
      <c r="H87" s="131">
        <f>SUM(H88:H90)</f>
        <v>184888</v>
      </c>
      <c r="I87" s="141">
        <f>SUM(I88:I92)</f>
        <v>290245</v>
      </c>
      <c r="J87" s="131">
        <f>SUM(J88:J90)</f>
        <v>6349</v>
      </c>
      <c r="K87" s="404">
        <v>0</v>
      </c>
      <c r="L87" s="405"/>
      <c r="M87" s="342">
        <f>N87</f>
        <v>0</v>
      </c>
      <c r="N87" s="406">
        <f>SUM(N88:N90)</f>
        <v>0</v>
      </c>
      <c r="O87" s="360"/>
      <c r="P87" s="17"/>
      <c r="Q87" s="17"/>
    </row>
    <row r="88" spans="1:17" s="20" customFormat="1" ht="19.5" customHeight="1">
      <c r="A88" s="65"/>
      <c r="B88" s="170" t="s">
        <v>132</v>
      </c>
      <c r="C88" s="203" t="s">
        <v>133</v>
      </c>
      <c r="D88" s="174">
        <f t="shared" si="7"/>
        <v>260245</v>
      </c>
      <c r="E88" s="175">
        <f t="shared" si="6"/>
        <v>260245</v>
      </c>
      <c r="F88" s="174"/>
      <c r="G88" s="166"/>
      <c r="H88" s="176"/>
      <c r="I88" s="166">
        <v>260245</v>
      </c>
      <c r="J88" s="176"/>
      <c r="K88" s="61"/>
      <c r="L88" s="68"/>
      <c r="M88" s="343"/>
      <c r="N88" s="205"/>
      <c r="O88" s="345"/>
      <c r="P88" s="19"/>
      <c r="Q88" s="19"/>
    </row>
    <row r="89" spans="1:17" s="20" customFormat="1" ht="18" customHeight="1">
      <c r="A89" s="65"/>
      <c r="B89" s="172" t="s">
        <v>134</v>
      </c>
      <c r="C89" s="203" t="s">
        <v>135</v>
      </c>
      <c r="D89" s="164">
        <f t="shared" si="7"/>
        <v>278433</v>
      </c>
      <c r="E89" s="175">
        <f t="shared" si="6"/>
        <v>278433</v>
      </c>
      <c r="F89" s="164">
        <f>IF((G89+H89)&gt;0,(G89+H89)," ")</f>
        <v>278033</v>
      </c>
      <c r="G89" s="166">
        <v>229900</v>
      </c>
      <c r="H89" s="165">
        <v>48133</v>
      </c>
      <c r="I89" s="166"/>
      <c r="J89" s="165">
        <v>400</v>
      </c>
      <c r="K89" s="61"/>
      <c r="L89" s="70"/>
      <c r="M89" s="344"/>
      <c r="N89" s="206"/>
      <c r="O89" s="346"/>
      <c r="P89" s="19"/>
      <c r="Q89" s="19"/>
    </row>
    <row r="90" spans="1:17" s="20" customFormat="1" ht="20.25" customHeight="1">
      <c r="A90" s="86"/>
      <c r="B90" s="172" t="s">
        <v>136</v>
      </c>
      <c r="C90" s="203" t="s">
        <v>137</v>
      </c>
      <c r="D90" s="164">
        <f t="shared" si="7"/>
        <v>2205585</v>
      </c>
      <c r="E90" s="175">
        <f t="shared" si="6"/>
        <v>2205585</v>
      </c>
      <c r="F90" s="164">
        <f>IF((G90+H90)&gt;0,(G90+H90)," ")</f>
        <v>2199636</v>
      </c>
      <c r="G90" s="166">
        <v>2062881</v>
      </c>
      <c r="H90" s="165">
        <v>136755</v>
      </c>
      <c r="I90" s="166"/>
      <c r="J90" s="165">
        <v>5949</v>
      </c>
      <c r="K90" s="61"/>
      <c r="L90" s="58"/>
      <c r="M90" s="341">
        <f>N90</f>
        <v>0</v>
      </c>
      <c r="N90" s="207">
        <v>0</v>
      </c>
      <c r="O90" s="346"/>
      <c r="P90" s="19"/>
      <c r="Q90" s="19"/>
    </row>
    <row r="91" spans="1:17" s="20" customFormat="1" ht="20.25" customHeight="1">
      <c r="A91" s="86"/>
      <c r="B91" s="172" t="s">
        <v>197</v>
      </c>
      <c r="C91" s="203" t="s">
        <v>198</v>
      </c>
      <c r="D91" s="164">
        <f>E91</f>
        <v>14400</v>
      </c>
      <c r="E91" s="175">
        <f>F91</f>
        <v>14400</v>
      </c>
      <c r="F91" s="164">
        <f>G91</f>
        <v>14400</v>
      </c>
      <c r="G91" s="166">
        <v>14400</v>
      </c>
      <c r="H91" s="165"/>
      <c r="I91" s="166"/>
      <c r="J91" s="165"/>
      <c r="K91" s="61"/>
      <c r="L91" s="58"/>
      <c r="M91" s="341"/>
      <c r="N91" s="207"/>
      <c r="O91" s="346"/>
      <c r="P91" s="19"/>
      <c r="Q91" s="19"/>
    </row>
    <row r="92" spans="1:17" s="20" customFormat="1" ht="20.25" customHeight="1" thickBot="1">
      <c r="A92" s="87"/>
      <c r="B92" s="180" t="s">
        <v>192</v>
      </c>
      <c r="C92" s="210" t="s">
        <v>46</v>
      </c>
      <c r="D92" s="149">
        <f>E92</f>
        <v>30000</v>
      </c>
      <c r="E92" s="232">
        <f>I92</f>
        <v>30000</v>
      </c>
      <c r="F92" s="149"/>
      <c r="G92" s="168"/>
      <c r="H92" s="167"/>
      <c r="I92" s="168">
        <v>30000</v>
      </c>
      <c r="J92" s="167"/>
      <c r="K92" s="55"/>
      <c r="L92" s="54"/>
      <c r="M92" s="349"/>
      <c r="N92" s="151"/>
      <c r="O92" s="350"/>
      <c r="P92" s="19"/>
      <c r="Q92" s="19"/>
    </row>
    <row r="93" spans="1:17" s="20" customFormat="1" ht="14.4" thickBot="1">
      <c r="A93" s="213">
        <v>1</v>
      </c>
      <c r="B93" s="211" t="s">
        <v>37</v>
      </c>
      <c r="C93" s="212">
        <v>3</v>
      </c>
      <c r="D93" s="209">
        <v>4</v>
      </c>
      <c r="E93" s="208">
        <v>5</v>
      </c>
      <c r="F93" s="209">
        <v>6</v>
      </c>
      <c r="G93" s="208">
        <v>7</v>
      </c>
      <c r="H93" s="209">
        <v>8</v>
      </c>
      <c r="I93" s="208">
        <v>9</v>
      </c>
      <c r="J93" s="209">
        <v>10</v>
      </c>
      <c r="K93" s="208">
        <v>11</v>
      </c>
      <c r="L93" s="209">
        <v>12</v>
      </c>
      <c r="M93" s="208">
        <v>13</v>
      </c>
      <c r="N93" s="209">
        <v>14</v>
      </c>
      <c r="O93" s="348">
        <v>15</v>
      </c>
      <c r="P93" s="19"/>
      <c r="Q93" s="19"/>
    </row>
    <row r="94" spans="1:17" s="13" customFormat="1" ht="24" customHeight="1">
      <c r="A94" s="323">
        <v>854</v>
      </c>
      <c r="B94" s="324"/>
      <c r="C94" s="327" t="s">
        <v>138</v>
      </c>
      <c r="D94" s="131">
        <f>IF((E94+M94)&gt;0,(E94+M94)," ")</f>
        <v>10965946</v>
      </c>
      <c r="E94" s="141">
        <f t="shared" ref="E94:E100" si="8">IF((F94+I94+J94+K94+L94)&gt;0,(F94+I94+J94+K94+L94)," ")</f>
        <v>10965946</v>
      </c>
      <c r="F94" s="131">
        <f t="shared" ref="F94:F99" si="9">IF((G94+H94)&gt;0,(G94+H94)," ")</f>
        <v>10255626</v>
      </c>
      <c r="G94" s="141">
        <f>SUM(G95:G105)</f>
        <v>7317992</v>
      </c>
      <c r="H94" s="131">
        <f>SUM(H95:H105)</f>
        <v>2937634</v>
      </c>
      <c r="I94" s="141">
        <f>SUM(I96:I105)</f>
        <v>418752</v>
      </c>
      <c r="J94" s="131">
        <f>J95+J96+J97+J98+J99+J100+J102+J103+J104+J105</f>
        <v>291568</v>
      </c>
      <c r="K94" s="71"/>
      <c r="L94" s="51"/>
      <c r="M94" s="404">
        <f>N94</f>
        <v>0</v>
      </c>
      <c r="N94" s="342">
        <f>SUM(N95:N105)</f>
        <v>0</v>
      </c>
      <c r="O94" s="407"/>
      <c r="P94" s="17"/>
      <c r="Q94" s="17"/>
    </row>
    <row r="95" spans="1:17" s="20" customFormat="1" ht="18" customHeight="1">
      <c r="A95" s="78"/>
      <c r="B95" s="156" t="s">
        <v>139</v>
      </c>
      <c r="C95" s="157" t="s">
        <v>140</v>
      </c>
      <c r="D95" s="164">
        <f>IF((E95+M95)&gt;0,(E95+M95)," ")</f>
        <v>268290</v>
      </c>
      <c r="E95" s="164">
        <f t="shared" si="8"/>
        <v>268290</v>
      </c>
      <c r="F95" s="164">
        <f t="shared" si="9"/>
        <v>267888</v>
      </c>
      <c r="G95" s="165">
        <v>250557</v>
      </c>
      <c r="H95" s="166">
        <v>17331</v>
      </c>
      <c r="I95" s="165"/>
      <c r="J95" s="166">
        <v>402</v>
      </c>
      <c r="K95" s="58"/>
      <c r="L95" s="61"/>
      <c r="M95" s="207"/>
      <c r="N95" s="260"/>
      <c r="O95" s="304"/>
      <c r="P95" s="19"/>
      <c r="Q95" s="19"/>
    </row>
    <row r="96" spans="1:17" s="20" customFormat="1" ht="18" customHeight="1">
      <c r="A96" s="78"/>
      <c r="B96" s="156" t="s">
        <v>141</v>
      </c>
      <c r="C96" s="157" t="s">
        <v>142</v>
      </c>
      <c r="D96" s="164">
        <f>IF((E96+M96)&gt;0,(E96+M96)," ")</f>
        <v>1197243</v>
      </c>
      <c r="E96" s="164">
        <f t="shared" si="8"/>
        <v>1197243</v>
      </c>
      <c r="F96" s="164">
        <f t="shared" si="9"/>
        <v>1195754</v>
      </c>
      <c r="G96" s="165">
        <v>810022</v>
      </c>
      <c r="H96" s="166">
        <v>385732</v>
      </c>
      <c r="I96" s="165"/>
      <c r="J96" s="166">
        <v>1489</v>
      </c>
      <c r="K96" s="58"/>
      <c r="L96" s="61"/>
      <c r="M96" s="207"/>
      <c r="N96" s="260"/>
      <c r="O96" s="302"/>
      <c r="P96" s="19"/>
      <c r="Q96" s="19"/>
    </row>
    <row r="97" spans="1:17" s="20" customFormat="1" ht="33" customHeight="1">
      <c r="A97" s="78"/>
      <c r="B97" s="156" t="s">
        <v>143</v>
      </c>
      <c r="C97" s="157" t="s">
        <v>167</v>
      </c>
      <c r="D97" s="164">
        <f>IF((E97+M97)&gt;0,(E97+M97)," ")</f>
        <v>944307</v>
      </c>
      <c r="E97" s="164">
        <f t="shared" si="8"/>
        <v>944307</v>
      </c>
      <c r="F97" s="164">
        <f t="shared" si="9"/>
        <v>941767</v>
      </c>
      <c r="G97" s="165">
        <v>809201</v>
      </c>
      <c r="H97" s="166">
        <v>132566</v>
      </c>
      <c r="I97" s="365">
        <v>0</v>
      </c>
      <c r="J97" s="166">
        <v>2540</v>
      </c>
      <c r="K97" s="58"/>
      <c r="L97" s="61"/>
      <c r="M97" s="207">
        <f>N97</f>
        <v>0</v>
      </c>
      <c r="N97" s="260">
        <v>0</v>
      </c>
      <c r="O97" s="305"/>
      <c r="P97" s="21"/>
      <c r="Q97" s="21"/>
    </row>
    <row r="98" spans="1:17" s="20" customFormat="1" ht="18.75" customHeight="1">
      <c r="A98" s="78"/>
      <c r="B98" s="156" t="s">
        <v>144</v>
      </c>
      <c r="C98" s="157" t="s">
        <v>145</v>
      </c>
      <c r="D98" s="164">
        <f>IF((E98+M98)&gt;0,(E98+M98)," ")</f>
        <v>279256</v>
      </c>
      <c r="E98" s="164">
        <f t="shared" si="8"/>
        <v>279256</v>
      </c>
      <c r="F98" s="164">
        <f t="shared" si="9"/>
        <v>278937</v>
      </c>
      <c r="G98" s="165">
        <v>244949</v>
      </c>
      <c r="H98" s="166">
        <v>33988</v>
      </c>
      <c r="I98" s="165"/>
      <c r="J98" s="166">
        <v>319</v>
      </c>
      <c r="K98" s="58"/>
      <c r="L98" s="61"/>
      <c r="M98" s="58"/>
      <c r="N98" s="83"/>
      <c r="O98" s="302"/>
      <c r="P98" s="19"/>
      <c r="Q98" s="19"/>
    </row>
    <row r="99" spans="1:17" s="20" customFormat="1" ht="18" customHeight="1">
      <c r="A99" s="78"/>
      <c r="B99" s="156" t="s">
        <v>146</v>
      </c>
      <c r="C99" s="157" t="s">
        <v>147</v>
      </c>
      <c r="D99" s="164">
        <f>IF((E99)&gt;0,(E99)," ")</f>
        <v>1359395</v>
      </c>
      <c r="E99" s="164">
        <f t="shared" si="8"/>
        <v>1359395</v>
      </c>
      <c r="F99" s="164">
        <f t="shared" si="9"/>
        <v>1355283</v>
      </c>
      <c r="G99" s="165">
        <v>782922</v>
      </c>
      <c r="H99" s="166">
        <v>572361</v>
      </c>
      <c r="I99" s="165"/>
      <c r="J99" s="166">
        <v>4112</v>
      </c>
      <c r="K99" s="58"/>
      <c r="L99" s="61"/>
      <c r="M99" s="58" t="s">
        <v>57</v>
      </c>
      <c r="N99" s="83" t="s">
        <v>57</v>
      </c>
      <c r="O99" s="302"/>
      <c r="P99" s="19"/>
      <c r="Q99" s="19"/>
    </row>
    <row r="100" spans="1:17" s="20" customFormat="1" ht="18" customHeight="1">
      <c r="A100" s="78"/>
      <c r="B100" s="156" t="s">
        <v>148</v>
      </c>
      <c r="C100" s="157" t="s">
        <v>149</v>
      </c>
      <c r="D100" s="164">
        <f>IF((E100+M100)&gt;0,(E100+M100)," ")</f>
        <v>63300</v>
      </c>
      <c r="E100" s="164">
        <f t="shared" si="8"/>
        <v>63300</v>
      </c>
      <c r="F100" s="164"/>
      <c r="G100" s="165"/>
      <c r="H100" s="166"/>
      <c r="I100" s="165"/>
      <c r="J100" s="166">
        <v>63300</v>
      </c>
      <c r="K100" s="58"/>
      <c r="L100" s="61"/>
      <c r="M100" s="58"/>
      <c r="N100" s="83"/>
      <c r="O100" s="305"/>
      <c r="P100" s="21"/>
      <c r="Q100" s="21"/>
    </row>
    <row r="101" spans="1:17" s="20" customFormat="1" ht="18" customHeight="1">
      <c r="A101" s="78"/>
      <c r="B101" s="156" t="s">
        <v>150</v>
      </c>
      <c r="C101" s="157" t="s">
        <v>151</v>
      </c>
      <c r="D101" s="164">
        <f>E101</f>
        <v>418752</v>
      </c>
      <c r="E101" s="164">
        <f>I101</f>
        <v>418752</v>
      </c>
      <c r="F101" s="164"/>
      <c r="G101" s="165"/>
      <c r="H101" s="166"/>
      <c r="I101" s="165">
        <v>418752</v>
      </c>
      <c r="J101" s="60"/>
      <c r="K101" s="58"/>
      <c r="L101" s="61"/>
      <c r="M101" s="58"/>
      <c r="N101" s="83"/>
      <c r="O101" s="305"/>
      <c r="P101" s="21"/>
      <c r="Q101" s="21"/>
    </row>
    <row r="102" spans="1:17" s="20" customFormat="1" ht="18.75" customHeight="1">
      <c r="A102" s="78"/>
      <c r="B102" s="156" t="s">
        <v>152</v>
      </c>
      <c r="C102" s="157" t="s">
        <v>153</v>
      </c>
      <c r="D102" s="164">
        <f>IF((E102+M102)&gt;0,(E102+M102)," ")</f>
        <v>4103598</v>
      </c>
      <c r="E102" s="164">
        <f>IF((F102+I102+J102+K102+L102)&gt;0,(F102+I102+J102+K102+L102)," ")</f>
        <v>4103598</v>
      </c>
      <c r="F102" s="164">
        <f>IF((G102+H102)&gt;0,(G102+H102)," ")</f>
        <v>3963121</v>
      </c>
      <c r="G102" s="165">
        <v>3037850</v>
      </c>
      <c r="H102" s="166">
        <v>925271</v>
      </c>
      <c r="I102" s="165"/>
      <c r="J102" s="166">
        <v>140477</v>
      </c>
      <c r="K102" s="58"/>
      <c r="L102" s="61"/>
      <c r="M102" s="58"/>
      <c r="N102" s="83"/>
      <c r="O102" s="305"/>
      <c r="P102" s="21"/>
      <c r="Q102" s="21"/>
    </row>
    <row r="103" spans="1:17" s="20" customFormat="1" ht="17.25" customHeight="1">
      <c r="A103" s="78"/>
      <c r="B103" s="156" t="s">
        <v>154</v>
      </c>
      <c r="C103" s="157" t="s">
        <v>155</v>
      </c>
      <c r="D103" s="164">
        <f>IF((E103+M103)&gt;0,(E103+M103)," ")</f>
        <v>2237299</v>
      </c>
      <c r="E103" s="164">
        <f>IF((F103+I103+J103+K103+L103)&gt;0,(F103+I103+J103+K103+L103)," ")</f>
        <v>2237299</v>
      </c>
      <c r="F103" s="164">
        <f>IF((G103+H103)&gt;0,(G103+H103)," ")</f>
        <v>2158370</v>
      </c>
      <c r="G103" s="165">
        <v>1378313</v>
      </c>
      <c r="H103" s="166">
        <v>780057</v>
      </c>
      <c r="I103" s="165"/>
      <c r="J103" s="166">
        <v>78929</v>
      </c>
      <c r="K103" s="58"/>
      <c r="L103" s="61"/>
      <c r="M103" s="58"/>
      <c r="N103" s="83"/>
      <c r="O103" s="305"/>
      <c r="P103" s="21"/>
      <c r="Q103" s="21"/>
    </row>
    <row r="104" spans="1:17" s="20" customFormat="1" ht="17.25" customHeight="1">
      <c r="A104" s="78"/>
      <c r="B104" s="156" t="s">
        <v>156</v>
      </c>
      <c r="C104" s="157" t="s">
        <v>110</v>
      </c>
      <c r="D104" s="164">
        <f>IF((E104+M104)&gt;0,(E104+M104)," ")</f>
        <v>39129</v>
      </c>
      <c r="E104" s="164">
        <f>IF((F104+I104+J104+K104+L104)&gt;0,(F104+I104+J104+K104+L104)," ")</f>
        <v>39129</v>
      </c>
      <c r="F104" s="164">
        <f>IF((G104+H104)&gt;0,(G104+H104)," ")</f>
        <v>39129</v>
      </c>
      <c r="G104" s="165">
        <v>4178</v>
      </c>
      <c r="H104" s="166">
        <v>34951</v>
      </c>
      <c r="I104" s="165"/>
      <c r="J104" s="60"/>
      <c r="K104" s="58"/>
      <c r="L104" s="61"/>
      <c r="M104" s="58"/>
      <c r="N104" s="83"/>
      <c r="O104" s="305"/>
      <c r="P104" s="21"/>
      <c r="Q104" s="21"/>
    </row>
    <row r="105" spans="1:17" s="20" customFormat="1" ht="18.75" customHeight="1" thickBot="1">
      <c r="A105" s="79"/>
      <c r="B105" s="159" t="s">
        <v>157</v>
      </c>
      <c r="C105" s="160" t="s">
        <v>46</v>
      </c>
      <c r="D105" s="149">
        <f>IF((E105+M105)&gt;0,(E105+M105)," ")</f>
        <v>55377</v>
      </c>
      <c r="E105" s="149">
        <f>IF((F105+I105+J105+K105+L105)&gt;0,(F105+I105+J105+K105+L105)," ")</f>
        <v>55377</v>
      </c>
      <c r="F105" s="149">
        <f>IF((G105+H105)&gt;0,(G105+H105)," ")</f>
        <v>55377</v>
      </c>
      <c r="G105" s="167"/>
      <c r="H105" s="168">
        <v>55377</v>
      </c>
      <c r="I105" s="167"/>
      <c r="J105" s="64"/>
      <c r="K105" s="54"/>
      <c r="L105" s="55"/>
      <c r="M105" s="54"/>
      <c r="N105" s="75"/>
      <c r="O105" s="326"/>
      <c r="P105" s="21"/>
      <c r="Q105" s="21"/>
    </row>
    <row r="106" spans="1:17" s="20" customFormat="1" ht="23.25" customHeight="1">
      <c r="A106" s="363">
        <v>900</v>
      </c>
      <c r="B106" s="214"/>
      <c r="C106" s="236" t="s">
        <v>158</v>
      </c>
      <c r="D106" s="131">
        <f>SUM(D107:D108)</f>
        <v>188340</v>
      </c>
      <c r="E106" s="131">
        <f>SUM(E107:E108)</f>
        <v>188340</v>
      </c>
      <c r="F106" s="131">
        <f>H106</f>
        <v>143500</v>
      </c>
      <c r="G106" s="233"/>
      <c r="H106" s="234">
        <f>SUM(H108:H108)</f>
        <v>143500</v>
      </c>
      <c r="I106" s="235">
        <f>SUM(I107:I108)</f>
        <v>44840</v>
      </c>
      <c r="J106" s="89"/>
      <c r="K106" s="90"/>
      <c r="L106" s="91"/>
      <c r="M106" s="88" t="str">
        <f>N106</f>
        <v xml:space="preserve"> </v>
      </c>
      <c r="N106" s="261" t="s">
        <v>57</v>
      </c>
      <c r="O106" s="328"/>
      <c r="P106" s="21"/>
      <c r="Q106" s="21"/>
    </row>
    <row r="107" spans="1:17" s="20" customFormat="1" ht="19.5" customHeight="1">
      <c r="A107" s="215"/>
      <c r="B107" s="216" t="s">
        <v>181</v>
      </c>
      <c r="C107" s="224" t="s">
        <v>182</v>
      </c>
      <c r="D107" s="225">
        <f>E107</f>
        <v>40000</v>
      </c>
      <c r="E107" s="225">
        <f>I107</f>
        <v>40000</v>
      </c>
      <c r="F107" s="217"/>
      <c r="G107" s="218"/>
      <c r="H107" s="219"/>
      <c r="I107" s="218">
        <v>40000</v>
      </c>
      <c r="J107" s="220"/>
      <c r="K107" s="221"/>
      <c r="L107" s="222"/>
      <c r="M107" s="223"/>
      <c r="N107" s="262"/>
      <c r="O107" s="329"/>
      <c r="P107" s="21"/>
      <c r="Q107" s="21"/>
    </row>
    <row r="108" spans="1:17" s="20" customFormat="1" ht="21" customHeight="1" thickBot="1">
      <c r="A108" s="158"/>
      <c r="B108" s="159" t="s">
        <v>159</v>
      </c>
      <c r="C108" s="160" t="s">
        <v>46</v>
      </c>
      <c r="D108" s="149">
        <f>E108</f>
        <v>148340</v>
      </c>
      <c r="E108" s="149">
        <f>F108+I108</f>
        <v>148340</v>
      </c>
      <c r="F108" s="149">
        <f>H108</f>
        <v>143500</v>
      </c>
      <c r="G108" s="167"/>
      <c r="H108" s="168">
        <v>143500</v>
      </c>
      <c r="I108" s="167">
        <v>4840</v>
      </c>
      <c r="J108" s="64"/>
      <c r="K108" s="54"/>
      <c r="L108" s="55"/>
      <c r="M108" s="54" t="str">
        <f>N108</f>
        <v xml:space="preserve"> </v>
      </c>
      <c r="N108" s="75" t="s">
        <v>57</v>
      </c>
      <c r="O108" s="326"/>
      <c r="P108" s="21"/>
      <c r="Q108" s="21"/>
    </row>
    <row r="109" spans="1:17" s="13" customFormat="1" ht="24" customHeight="1">
      <c r="A109" s="122">
        <v>921</v>
      </c>
      <c r="B109" s="123"/>
      <c r="C109" s="124" t="s">
        <v>160</v>
      </c>
      <c r="D109" s="131">
        <f>IF((E109+M109)&gt;0,(E109+M109)," ")</f>
        <v>457696</v>
      </c>
      <c r="E109" s="131">
        <f>IF((F109+I109+J109+K109+L109)&gt;0,(F109+I109+J109+K109+L109)," ")</f>
        <v>457696</v>
      </c>
      <c r="F109" s="131">
        <f>IF((H109+G109)&gt;0,(H109+G109)," ")</f>
        <v>54166</v>
      </c>
      <c r="G109" s="131">
        <f>SUM(G111:G113)</f>
        <v>2500</v>
      </c>
      <c r="H109" s="131">
        <f>SUM(H111:H113)</f>
        <v>51666</v>
      </c>
      <c r="I109" s="131">
        <f>SUM(I110:I113)</f>
        <v>403530</v>
      </c>
      <c r="J109" s="51"/>
      <c r="K109" s="51"/>
      <c r="L109" s="52"/>
      <c r="M109" s="51"/>
      <c r="N109" s="85"/>
      <c r="O109" s="290"/>
      <c r="P109" s="17"/>
      <c r="Q109" s="17"/>
    </row>
    <row r="110" spans="1:17" s="13" customFormat="1" ht="24" customHeight="1">
      <c r="A110" s="200"/>
      <c r="B110" s="101" t="s">
        <v>208</v>
      </c>
      <c r="C110" s="140" t="s">
        <v>209</v>
      </c>
      <c r="D110" s="145">
        <f>E110</f>
        <v>11680</v>
      </c>
      <c r="E110" s="145">
        <f>I110</f>
        <v>11680</v>
      </c>
      <c r="F110" s="351"/>
      <c r="G110" s="351"/>
      <c r="H110" s="103"/>
      <c r="I110" s="145">
        <v>11680</v>
      </c>
      <c r="J110" s="94"/>
      <c r="K110" s="138"/>
      <c r="L110" s="139"/>
      <c r="M110" s="394"/>
      <c r="N110" s="139"/>
      <c r="O110" s="358"/>
      <c r="P110" s="17"/>
      <c r="Q110" s="17"/>
    </row>
    <row r="111" spans="1:17" s="20" customFormat="1" ht="20.25" customHeight="1">
      <c r="A111" s="155"/>
      <c r="B111" s="156" t="s">
        <v>161</v>
      </c>
      <c r="C111" s="157" t="s">
        <v>162</v>
      </c>
      <c r="D111" s="164">
        <f>IF((E111+M111)&gt;0,(E111+M111)," ")</f>
        <v>377000</v>
      </c>
      <c r="E111" s="164">
        <f>IF((F111+I111+J111+K111+L111)&gt;0,(F111+I111+J111+K111+L111)," ")</f>
        <v>377000</v>
      </c>
      <c r="F111" s="164"/>
      <c r="G111" s="165"/>
      <c r="H111" s="166"/>
      <c r="I111" s="165">
        <v>377000</v>
      </c>
      <c r="J111" s="60"/>
      <c r="K111" s="83"/>
      <c r="L111" s="58"/>
      <c r="M111" s="395"/>
      <c r="N111" s="58"/>
      <c r="O111" s="346"/>
      <c r="P111" s="19"/>
      <c r="Q111" s="19"/>
    </row>
    <row r="112" spans="1:17" s="20" customFormat="1" ht="20.25" customHeight="1">
      <c r="A112" s="155"/>
      <c r="B112" s="156" t="s">
        <v>210</v>
      </c>
      <c r="C112" s="157" t="s">
        <v>211</v>
      </c>
      <c r="D112" s="164">
        <f>E112</f>
        <v>10000</v>
      </c>
      <c r="E112" s="164">
        <f>I112</f>
        <v>10000</v>
      </c>
      <c r="F112" s="164"/>
      <c r="G112" s="165"/>
      <c r="H112" s="166"/>
      <c r="I112" s="165">
        <v>10000</v>
      </c>
      <c r="J112" s="60"/>
      <c r="K112" s="83"/>
      <c r="L112" s="58"/>
      <c r="M112" s="395"/>
      <c r="N112" s="58"/>
      <c r="O112" s="346"/>
      <c r="P112" s="19"/>
      <c r="Q112" s="19"/>
    </row>
    <row r="113" spans="1:17" s="20" customFormat="1" ht="20.25" customHeight="1" thickBot="1">
      <c r="A113" s="158"/>
      <c r="B113" s="159" t="s">
        <v>163</v>
      </c>
      <c r="C113" s="160" t="s">
        <v>46</v>
      </c>
      <c r="D113" s="149">
        <f>IF((E113+M113)&gt;0,(E113+M113)," ")</f>
        <v>59016</v>
      </c>
      <c r="E113" s="149">
        <f>IF((F113+I113+J113+K113+L113)&gt;0,(F113+I113+J113+K113+L113)," ")</f>
        <v>59016</v>
      </c>
      <c r="F113" s="149">
        <f>IF((H113+G113)&gt;0,(H113+G113)," ")</f>
        <v>54166</v>
      </c>
      <c r="G113" s="167">
        <v>2500</v>
      </c>
      <c r="H113" s="168">
        <v>51666</v>
      </c>
      <c r="I113" s="167">
        <v>4850</v>
      </c>
      <c r="J113" s="64"/>
      <c r="K113" s="75"/>
      <c r="L113" s="54"/>
      <c r="M113" s="396"/>
      <c r="N113" s="54"/>
      <c r="O113" s="350"/>
      <c r="P113" s="19"/>
      <c r="Q113" s="19"/>
    </row>
    <row r="114" spans="1:17" s="13" customFormat="1" ht="24" customHeight="1">
      <c r="A114" s="122">
        <v>926</v>
      </c>
      <c r="B114" s="123"/>
      <c r="C114" s="124" t="s">
        <v>164</v>
      </c>
      <c r="D114" s="131">
        <f>IF((E114)&gt;0,(E114)," ")</f>
        <v>106590</v>
      </c>
      <c r="E114" s="131">
        <f>IF((F114+I114)&gt;0,(F114+I114)," ")</f>
        <v>106590</v>
      </c>
      <c r="F114" s="131">
        <f>IF((G114+H114)&gt;0,(G114+H114)," ")</f>
        <v>53400</v>
      </c>
      <c r="G114" s="342">
        <f>G116</f>
        <v>0</v>
      </c>
      <c r="H114" s="131">
        <f>H116</f>
        <v>53400</v>
      </c>
      <c r="I114" s="131">
        <f>SUM(I115:I116)</f>
        <v>53190</v>
      </c>
      <c r="J114" s="51"/>
      <c r="K114" s="85"/>
      <c r="L114" s="51"/>
      <c r="M114" s="52" t="str">
        <f>M116</f>
        <v xml:space="preserve"> </v>
      </c>
      <c r="N114" s="397" t="str">
        <f>N116</f>
        <v xml:space="preserve"> </v>
      </c>
      <c r="O114" s="347"/>
      <c r="P114" s="17"/>
      <c r="Q114" s="17"/>
    </row>
    <row r="115" spans="1:17" s="13" customFormat="1" ht="24" customHeight="1">
      <c r="A115" s="200"/>
      <c r="B115" s="101" t="s">
        <v>193</v>
      </c>
      <c r="C115" s="140" t="s">
        <v>194</v>
      </c>
      <c r="D115" s="145">
        <f>E115</f>
        <v>44950</v>
      </c>
      <c r="E115" s="145">
        <f>I115</f>
        <v>44950</v>
      </c>
      <c r="F115" s="351"/>
      <c r="G115" s="352"/>
      <c r="H115" s="103"/>
      <c r="I115" s="145">
        <v>44950</v>
      </c>
      <c r="J115" s="94"/>
      <c r="K115" s="138"/>
      <c r="L115" s="137"/>
      <c r="M115" s="137"/>
      <c r="N115" s="138"/>
      <c r="O115" s="353"/>
      <c r="P115" s="17"/>
      <c r="Q115" s="17"/>
    </row>
    <row r="116" spans="1:17" s="20" customFormat="1" ht="20.25" customHeight="1" thickBot="1">
      <c r="A116" s="158"/>
      <c r="B116" s="100" t="s">
        <v>165</v>
      </c>
      <c r="C116" s="126" t="s">
        <v>46</v>
      </c>
      <c r="D116" s="150">
        <f>IF((E116)&gt;0,(E116)," ")</f>
        <v>61640</v>
      </c>
      <c r="E116" s="150">
        <f>IF((F116+I116+J116+K116+L116)&gt;0,(F116+I116+J116+K116+L116)," ")</f>
        <v>61640</v>
      </c>
      <c r="F116" s="150">
        <f>IF((G116+H116)&gt;0,(G116+H116)," ")</f>
        <v>53400</v>
      </c>
      <c r="G116" s="330">
        <v>0</v>
      </c>
      <c r="H116" s="286">
        <v>53400</v>
      </c>
      <c r="I116" s="285">
        <v>8240</v>
      </c>
      <c r="J116" s="64"/>
      <c r="K116" s="75"/>
      <c r="L116" s="54"/>
      <c r="M116" s="54" t="s">
        <v>57</v>
      </c>
      <c r="N116" s="75" t="s">
        <v>57</v>
      </c>
      <c r="O116" s="303"/>
      <c r="P116" s="19"/>
      <c r="Q116" s="19"/>
    </row>
    <row r="117" spans="1:17" s="24" customFormat="1" ht="14.25" customHeight="1">
      <c r="A117" s="459" t="s">
        <v>166</v>
      </c>
      <c r="B117" s="460"/>
      <c r="C117" s="461"/>
      <c r="D117" s="449">
        <f>IF((E117+M117)&gt;0,(E117+M117),"")</f>
        <v>71183047</v>
      </c>
      <c r="E117" s="449">
        <f t="shared" ref="E117" si="10">IF((F117+I117+J117+K117+L117)&gt;0,(F117+I117+J117+K117+L117),"")</f>
        <v>67384101</v>
      </c>
      <c r="F117" s="449">
        <f>IF((G117+H117)&gt;0,(G117+H117),"")</f>
        <v>60450398</v>
      </c>
      <c r="G117" s="457">
        <f>G27+G31+G36+G42+G50+G62+G75+G81+G87+G94+G114+G109+G34</f>
        <v>42816755.939999998</v>
      </c>
      <c r="H117" s="457">
        <f>H24+H27+H31+H34+H36+H42+H50+H55+H57+H62+H75+H81+H87+H94+H109+H114+H106+H21</f>
        <v>17633642.060000002</v>
      </c>
      <c r="I117" s="449">
        <f>I24+I62+I81+I87+I94+I109+I106+I21+I31+I114+I75+I50+I27</f>
        <v>2105082</v>
      </c>
      <c r="J117" s="449">
        <f>J24+J27++J42+J50+J57+J62+J81+J87+J94+J36</f>
        <v>3459857</v>
      </c>
      <c r="K117" s="449">
        <f>K24+K27+K31+K34+K36+K42+K50+K55+K57+K75+K81+K87+K94+K109+K114+K62</f>
        <v>847704</v>
      </c>
      <c r="L117" s="449">
        <f>L24+L27+L31+L34+L36+L42+L50+L55+L57+L62+L75+L81+L87+L94+L109+L114</f>
        <v>521060</v>
      </c>
      <c r="M117" s="449">
        <f t="shared" ref="M117" si="11">N117</f>
        <v>3798946</v>
      </c>
      <c r="N117" s="455">
        <f>N34+N36+N42+N62+N57+N94+N87+N50+N27+N75+N81</f>
        <v>3798946</v>
      </c>
      <c r="O117" s="416">
        <f t="shared" ref="O117" si="12">O42</f>
        <v>222000</v>
      </c>
      <c r="P117" s="23"/>
      <c r="Q117" s="22"/>
    </row>
    <row r="118" spans="1:17" s="24" customFormat="1" ht="18.75" customHeight="1" thickBot="1">
      <c r="A118" s="462"/>
      <c r="B118" s="463"/>
      <c r="C118" s="464"/>
      <c r="D118" s="450"/>
      <c r="E118" s="450"/>
      <c r="F118" s="450"/>
      <c r="G118" s="458"/>
      <c r="H118" s="458"/>
      <c r="I118" s="450"/>
      <c r="J118" s="450"/>
      <c r="K118" s="450"/>
      <c r="L118" s="450"/>
      <c r="M118" s="450"/>
      <c r="N118" s="456"/>
      <c r="O118" s="417"/>
      <c r="P118" s="23"/>
      <c r="Q118" s="23"/>
    </row>
    <row r="119" spans="1:17" s="13" customFormat="1" ht="18.75" customHeight="1">
      <c r="A119" s="18"/>
      <c r="B119" s="25"/>
      <c r="C119" s="26"/>
      <c r="D119" s="14"/>
      <c r="E119" s="14"/>
      <c r="F119" s="14"/>
      <c r="G119" s="14"/>
      <c r="H119" s="14"/>
      <c r="I119" s="14"/>
      <c r="J119" s="14"/>
      <c r="K119" s="17"/>
      <c r="L119" s="17"/>
      <c r="M119" s="17"/>
      <c r="N119" s="17"/>
      <c r="O119" s="12"/>
      <c r="P119" s="12"/>
      <c r="Q119" s="12"/>
    </row>
    <row r="120" spans="1:17" s="13" customFormat="1" ht="20.25" customHeight="1">
      <c r="A120" s="18"/>
      <c r="B120" s="25"/>
      <c r="C120" s="26"/>
      <c r="D120" s="14"/>
      <c r="E120" s="14"/>
      <c r="F120" s="14"/>
      <c r="G120" s="14"/>
      <c r="H120" s="14"/>
      <c r="I120" s="14"/>
      <c r="J120" s="18"/>
      <c r="K120" s="27"/>
      <c r="L120" s="27"/>
      <c r="M120" s="18"/>
      <c r="N120" s="18"/>
      <c r="O120" s="18"/>
      <c r="P120" s="18"/>
      <c r="Q120" s="18"/>
    </row>
    <row r="121" spans="1:17" s="13" customFormat="1" ht="22.8">
      <c r="A121" s="18"/>
      <c r="B121" s="25"/>
      <c r="C121" s="26"/>
      <c r="D121" s="14"/>
      <c r="E121" s="14"/>
      <c r="F121" s="14"/>
      <c r="G121" s="14"/>
      <c r="H121" s="14" t="s">
        <v>57</v>
      </c>
      <c r="I121" s="14"/>
      <c r="J121" s="14"/>
      <c r="K121" s="447" t="s">
        <v>216</v>
      </c>
      <c r="L121" s="447"/>
      <c r="M121" s="447"/>
      <c r="N121" s="14"/>
      <c r="O121" s="16"/>
      <c r="P121" s="16"/>
      <c r="Q121" s="16"/>
    </row>
    <row r="122" spans="1:17" s="13" customFormat="1" ht="21">
      <c r="A122" s="18"/>
      <c r="B122" s="25"/>
      <c r="C122" s="26"/>
      <c r="D122" s="14"/>
      <c r="E122" s="14"/>
      <c r="F122" s="14"/>
      <c r="G122" s="14"/>
      <c r="H122" s="14"/>
      <c r="I122" s="14"/>
      <c r="J122" s="14"/>
      <c r="K122" s="448" t="s">
        <v>215</v>
      </c>
      <c r="L122" s="448"/>
      <c r="M122" s="448"/>
      <c r="N122" s="28"/>
      <c r="O122" s="12"/>
      <c r="P122" s="12"/>
      <c r="Q122" s="12"/>
    </row>
    <row r="123" spans="1:17" s="13" customFormat="1" ht="21">
      <c r="A123" s="18"/>
      <c r="B123" s="25"/>
      <c r="C123" s="26"/>
      <c r="D123" s="14"/>
      <c r="E123" s="14"/>
      <c r="F123" s="14"/>
      <c r="G123" s="14"/>
      <c r="H123" s="14"/>
      <c r="I123" s="14"/>
      <c r="J123" s="14"/>
      <c r="K123" s="237"/>
      <c r="L123" s="237"/>
      <c r="M123" s="237"/>
      <c r="N123" s="28"/>
      <c r="O123" s="12"/>
      <c r="P123" s="12"/>
      <c r="Q123" s="12"/>
    </row>
    <row r="124" spans="1:17" s="13" customFormat="1" ht="21">
      <c r="A124" s="18"/>
      <c r="B124" s="25"/>
      <c r="C124" s="26"/>
      <c r="D124" s="14"/>
      <c r="E124" s="14"/>
      <c r="F124" s="14"/>
      <c r="G124" s="14"/>
      <c r="H124" s="14"/>
      <c r="I124" s="14"/>
      <c r="J124" s="18"/>
      <c r="K124" s="448" t="s">
        <v>185</v>
      </c>
      <c r="L124" s="448"/>
      <c r="M124" s="448"/>
      <c r="N124" s="28"/>
      <c r="O124" s="18"/>
      <c r="P124" s="18"/>
      <c r="Q124" s="18"/>
    </row>
    <row r="125" spans="1:17" s="13" customFormat="1" ht="22.8">
      <c r="A125" s="18"/>
      <c r="B125" s="25"/>
      <c r="C125" s="26"/>
      <c r="D125" s="14"/>
      <c r="E125" s="14"/>
      <c r="F125" s="14"/>
      <c r="G125" s="14"/>
      <c r="H125" s="14"/>
      <c r="I125" s="14"/>
      <c r="J125" s="14"/>
      <c r="K125" s="447" t="s">
        <v>217</v>
      </c>
      <c r="L125" s="447"/>
      <c r="M125" s="447"/>
      <c r="N125" s="14"/>
      <c r="O125" s="16"/>
      <c r="P125" s="16"/>
      <c r="Q125" s="16"/>
    </row>
    <row r="126" spans="1:17" s="13" customFormat="1" ht="15.75" customHeight="1">
      <c r="A126" s="18"/>
      <c r="B126" s="25"/>
      <c r="C126" s="26"/>
      <c r="D126" s="14"/>
      <c r="E126" s="14"/>
      <c r="F126" s="14"/>
      <c r="G126" s="14"/>
      <c r="H126" s="14"/>
      <c r="I126" s="14"/>
      <c r="J126" s="14"/>
      <c r="K126" s="17"/>
      <c r="L126" s="17"/>
      <c r="M126" s="29"/>
      <c r="N126" s="29"/>
      <c r="O126" s="12"/>
      <c r="P126" s="12"/>
      <c r="Q126" s="12"/>
    </row>
    <row r="127" spans="1:17" s="13" customFormat="1">
      <c r="A127" s="18"/>
      <c r="B127" s="25"/>
      <c r="C127" s="26"/>
      <c r="D127" s="14"/>
      <c r="E127" s="14"/>
      <c r="F127" s="14"/>
      <c r="G127" s="14"/>
      <c r="H127" s="14"/>
      <c r="I127" s="14"/>
      <c r="J127" s="18"/>
      <c r="K127" s="30" t="s">
        <v>57</v>
      </c>
      <c r="L127" s="30"/>
      <c r="M127" s="30"/>
      <c r="N127" s="30"/>
      <c r="O127" s="31"/>
      <c r="P127" s="31"/>
      <c r="Q127" s="31"/>
    </row>
    <row r="128" spans="1:17" s="13" customFormat="1" ht="18" customHeight="1">
      <c r="A128" s="18"/>
      <c r="B128" s="25"/>
      <c r="C128" s="26"/>
      <c r="D128" s="14"/>
      <c r="E128" s="14"/>
      <c r="F128" s="14"/>
      <c r="G128" s="14"/>
      <c r="H128" s="14"/>
      <c r="I128" s="14"/>
      <c r="J128" s="14"/>
      <c r="K128" s="448" t="s">
        <v>57</v>
      </c>
      <c r="L128" s="448"/>
      <c r="M128" s="448"/>
      <c r="N128" s="17"/>
      <c r="O128" s="12"/>
      <c r="P128" s="12"/>
      <c r="Q128" s="12"/>
    </row>
    <row r="129" spans="1:17" s="13" customForma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17"/>
      <c r="L129" s="17"/>
      <c r="M129" s="17"/>
      <c r="N129" s="17"/>
      <c r="O129" s="12"/>
      <c r="P129" s="12"/>
      <c r="Q129" s="12"/>
    </row>
    <row r="130" spans="1:17" s="13" customFormat="1">
      <c r="A130" s="18"/>
      <c r="B130" s="25"/>
      <c r="C130" s="26"/>
      <c r="D130" s="14"/>
      <c r="E130" s="14"/>
      <c r="F130" s="14"/>
      <c r="G130" s="14"/>
      <c r="H130" s="14"/>
      <c r="I130" s="14"/>
      <c r="J130" s="18"/>
      <c r="K130" s="27"/>
      <c r="L130" s="27"/>
      <c r="M130" s="18"/>
      <c r="N130" s="18"/>
      <c r="O130" s="18"/>
      <c r="P130" s="18"/>
      <c r="Q130" s="18"/>
    </row>
    <row r="131" spans="1:17" s="13" customFormat="1">
      <c r="A131" s="18"/>
      <c r="B131" s="25"/>
      <c r="C131" s="26"/>
      <c r="D131" s="14"/>
      <c r="E131" s="14"/>
      <c r="F131" s="14"/>
      <c r="G131" s="14"/>
      <c r="H131" s="14"/>
      <c r="I131" s="14"/>
      <c r="J131" s="14"/>
      <c r="K131" s="17"/>
      <c r="L131" s="17"/>
      <c r="M131" s="14"/>
      <c r="N131" s="14"/>
      <c r="O131" s="16"/>
      <c r="P131" s="16"/>
      <c r="Q131" s="16"/>
    </row>
    <row r="132" spans="1:17" s="13" customFormat="1">
      <c r="A132" s="18"/>
      <c r="B132" s="25"/>
      <c r="C132" s="26"/>
      <c r="D132" s="14"/>
      <c r="E132" s="14"/>
      <c r="F132" s="14"/>
      <c r="G132" s="14"/>
      <c r="H132" s="14"/>
      <c r="I132" s="14"/>
      <c r="J132" s="14"/>
      <c r="K132" s="17"/>
      <c r="L132" s="17"/>
      <c r="M132" s="17"/>
      <c r="N132" s="17"/>
      <c r="O132" s="12"/>
      <c r="P132" s="12"/>
      <c r="Q132" s="12"/>
    </row>
    <row r="133" spans="1:17" s="13" customFormat="1">
      <c r="A133" s="18"/>
      <c r="B133" s="25"/>
      <c r="C133" s="26"/>
      <c r="D133" s="14"/>
      <c r="E133" s="14"/>
      <c r="F133" s="14"/>
      <c r="G133" s="14"/>
      <c r="H133" s="14"/>
      <c r="I133" s="14"/>
      <c r="J133" s="18"/>
      <c r="K133" s="27"/>
      <c r="L133" s="27"/>
      <c r="M133" s="18"/>
      <c r="N133" s="18"/>
      <c r="O133" s="18"/>
      <c r="P133" s="18"/>
      <c r="Q133" s="18"/>
    </row>
    <row r="134" spans="1:17" s="13" customFormat="1">
      <c r="A134" s="18"/>
      <c r="B134" s="25"/>
      <c r="C134" s="26"/>
      <c r="D134" s="14"/>
      <c r="E134" s="14"/>
      <c r="F134" s="14"/>
      <c r="G134" s="14"/>
      <c r="H134" s="14"/>
      <c r="I134" s="14"/>
      <c r="J134" s="14"/>
      <c r="K134" s="17"/>
      <c r="L134" s="17"/>
      <c r="M134" s="14"/>
      <c r="N134" s="14"/>
      <c r="O134" s="16"/>
      <c r="P134" s="16"/>
      <c r="Q134" s="16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4"/>
      <c r="K135" s="17"/>
      <c r="L135" s="17"/>
      <c r="M135" s="17"/>
      <c r="N135" s="17"/>
      <c r="O135" s="12"/>
      <c r="P135" s="12"/>
      <c r="Q135" s="12"/>
    </row>
    <row r="136" spans="1:17" s="13" customFormat="1">
      <c r="A136" s="18"/>
      <c r="B136" s="25"/>
      <c r="C136" s="26"/>
      <c r="D136" s="14"/>
      <c r="E136" s="14"/>
      <c r="F136" s="14"/>
      <c r="G136" s="14"/>
      <c r="H136" s="14"/>
      <c r="I136" s="14"/>
      <c r="J136" s="18"/>
      <c r="K136" s="27"/>
      <c r="L136" s="27"/>
      <c r="M136" s="27"/>
      <c r="N136" s="27"/>
      <c r="O136" s="27"/>
      <c r="P136" s="27"/>
      <c r="Q136" s="27"/>
    </row>
    <row r="137" spans="1:17" s="13" customFormat="1">
      <c r="A137" s="18"/>
      <c r="B137" s="25"/>
      <c r="C137" s="26"/>
      <c r="D137" s="14"/>
      <c r="E137" s="14"/>
      <c r="F137" s="14"/>
      <c r="G137" s="14"/>
      <c r="H137" s="14"/>
      <c r="I137" s="14"/>
      <c r="J137" s="14"/>
      <c r="K137" s="17"/>
      <c r="L137" s="17"/>
      <c r="M137" s="17"/>
      <c r="N137" s="17"/>
      <c r="O137" s="12"/>
      <c r="P137" s="12"/>
      <c r="Q137" s="12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4"/>
      <c r="K138" s="17"/>
      <c r="L138" s="17"/>
      <c r="M138" s="17"/>
      <c r="N138" s="17"/>
      <c r="O138" s="12"/>
      <c r="P138" s="12"/>
      <c r="Q138" s="12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8"/>
      <c r="K139" s="27"/>
      <c r="L139" s="27"/>
      <c r="M139" s="18"/>
      <c r="N139" s="18"/>
      <c r="O139" s="18"/>
      <c r="P139" s="18"/>
      <c r="Q139" s="18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4"/>
      <c r="K140" s="17"/>
      <c r="L140" s="17"/>
      <c r="M140" s="14"/>
      <c r="N140" s="14"/>
      <c r="O140" s="16"/>
      <c r="P140" s="16"/>
      <c r="Q140" s="16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4"/>
      <c r="K141" s="17"/>
      <c r="L141" s="17"/>
      <c r="M141" s="17"/>
      <c r="N141" s="17"/>
      <c r="O141" s="12"/>
      <c r="P141" s="12"/>
      <c r="Q141" s="12"/>
    </row>
    <row r="142" spans="1:17" s="13" customFormat="1">
      <c r="A142" s="32"/>
      <c r="B142" s="25"/>
      <c r="C142" s="29"/>
      <c r="D142" s="29"/>
      <c r="E142" s="29"/>
      <c r="F142" s="29"/>
      <c r="G142" s="29"/>
      <c r="H142" s="29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s="13" customFormat="1">
      <c r="A143" s="18"/>
      <c r="B143" s="25"/>
      <c r="C143" s="26"/>
      <c r="D143" s="14"/>
      <c r="E143" s="14"/>
      <c r="F143" s="14"/>
      <c r="G143" s="14"/>
      <c r="H143" s="14"/>
      <c r="I143" s="14"/>
      <c r="J143" s="18"/>
      <c r="K143" s="27"/>
      <c r="L143" s="27"/>
      <c r="M143" s="18"/>
      <c r="N143" s="18"/>
      <c r="O143" s="18"/>
      <c r="P143" s="18"/>
      <c r="Q143" s="18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4"/>
      <c r="K144" s="17"/>
      <c r="L144" s="17"/>
      <c r="M144" s="14"/>
      <c r="N144" s="14"/>
      <c r="O144" s="16"/>
      <c r="P144" s="16"/>
      <c r="Q144" s="16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4"/>
      <c r="K145" s="17"/>
      <c r="L145" s="17"/>
      <c r="M145" s="17"/>
      <c r="N145" s="17"/>
      <c r="O145" s="12"/>
      <c r="P145" s="12"/>
      <c r="Q145" s="12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8"/>
      <c r="K146" s="27"/>
      <c r="L146" s="27"/>
      <c r="M146" s="18"/>
      <c r="N146" s="18"/>
      <c r="O146" s="18"/>
      <c r="P146" s="18"/>
      <c r="Q146" s="18"/>
    </row>
    <row r="147" spans="1:17" s="13" customFormat="1">
      <c r="A147" s="18"/>
      <c r="B147" s="25"/>
      <c r="C147" s="26"/>
      <c r="D147" s="14"/>
      <c r="E147" s="14"/>
      <c r="F147" s="14"/>
      <c r="G147" s="14"/>
      <c r="H147" s="14"/>
      <c r="I147" s="14"/>
      <c r="J147" s="14"/>
      <c r="K147" s="17"/>
      <c r="L147" s="17"/>
      <c r="M147" s="14"/>
      <c r="N147" s="14"/>
      <c r="O147" s="16"/>
      <c r="P147" s="16"/>
      <c r="Q147" s="16"/>
    </row>
    <row r="148" spans="1:17" s="13" customFormat="1">
      <c r="A148" s="18"/>
      <c r="B148" s="25"/>
      <c r="C148" s="26"/>
      <c r="D148" s="14"/>
      <c r="E148" s="14"/>
      <c r="F148" s="14"/>
      <c r="G148" s="14"/>
      <c r="H148" s="14"/>
      <c r="I148" s="14"/>
      <c r="J148" s="14"/>
      <c r="K148" s="17"/>
      <c r="L148" s="17"/>
      <c r="M148" s="17"/>
      <c r="N148" s="17"/>
      <c r="O148" s="12"/>
      <c r="P148" s="12"/>
      <c r="Q148" s="12"/>
    </row>
    <row r="149" spans="1:17" s="13" customFormat="1">
      <c r="A149" s="18"/>
      <c r="B149" s="25"/>
      <c r="C149" s="26"/>
      <c r="D149" s="14"/>
      <c r="E149" s="14"/>
      <c r="F149" s="14"/>
      <c r="G149" s="14"/>
      <c r="H149" s="14"/>
      <c r="I149" s="14"/>
      <c r="J149" s="18"/>
      <c r="K149" s="27"/>
      <c r="L149" s="27"/>
      <c r="M149" s="27"/>
      <c r="N149" s="27"/>
      <c r="O149" s="31"/>
      <c r="P149" s="31"/>
      <c r="Q149" s="31"/>
    </row>
    <row r="150" spans="1:17" s="13" customFormat="1">
      <c r="A150" s="18"/>
      <c r="B150" s="25"/>
      <c r="C150" s="26"/>
      <c r="D150" s="14"/>
      <c r="E150" s="14"/>
      <c r="F150" s="14"/>
      <c r="G150" s="14"/>
      <c r="H150" s="14"/>
      <c r="I150" s="14"/>
      <c r="J150" s="14"/>
      <c r="K150" s="17"/>
      <c r="L150" s="17"/>
      <c r="M150" s="14"/>
      <c r="N150" s="17"/>
      <c r="O150" s="12"/>
      <c r="P150" s="12"/>
      <c r="Q150" s="12"/>
    </row>
    <row r="151" spans="1:17" s="13" customFormat="1">
      <c r="A151" s="18"/>
      <c r="B151" s="25"/>
      <c r="C151" s="26"/>
      <c r="D151" s="14"/>
      <c r="E151" s="14"/>
      <c r="F151" s="14"/>
      <c r="G151" s="14"/>
      <c r="H151" s="14"/>
      <c r="I151" s="14"/>
      <c r="J151" s="14"/>
      <c r="K151" s="17"/>
      <c r="L151" s="17"/>
      <c r="M151" s="17"/>
      <c r="N151" s="17"/>
      <c r="O151" s="12"/>
      <c r="P151" s="12"/>
      <c r="Q151" s="12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8"/>
      <c r="K152" s="27"/>
      <c r="L152" s="27"/>
      <c r="M152" s="18"/>
      <c r="N152" s="18"/>
      <c r="O152" s="18"/>
      <c r="P152" s="18"/>
      <c r="Q152" s="18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4"/>
      <c r="K153" s="17"/>
      <c r="L153" s="17"/>
      <c r="M153" s="14"/>
      <c r="N153" s="14"/>
      <c r="O153" s="16"/>
      <c r="P153" s="16"/>
      <c r="Q153" s="16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7"/>
      <c r="N154" s="17"/>
      <c r="O154" s="12"/>
      <c r="P154" s="12"/>
      <c r="Q154" s="12"/>
    </row>
    <row r="155" spans="1:17" s="13" customFormat="1">
      <c r="A155" s="18"/>
      <c r="B155" s="25"/>
      <c r="C155" s="33"/>
      <c r="D155" s="14"/>
      <c r="E155" s="14"/>
      <c r="F155" s="14"/>
      <c r="G155" s="14"/>
      <c r="H155" s="14"/>
      <c r="I155" s="14"/>
      <c r="J155" s="18"/>
      <c r="K155" s="27"/>
      <c r="L155" s="27"/>
      <c r="M155" s="27"/>
      <c r="N155" s="27"/>
      <c r="O155" s="27"/>
      <c r="P155" s="27"/>
      <c r="Q155" s="27"/>
    </row>
    <row r="156" spans="1:17" s="13" customFormat="1">
      <c r="A156" s="18"/>
      <c r="B156" s="25"/>
      <c r="C156" s="33"/>
      <c r="D156" s="14"/>
      <c r="E156" s="14"/>
      <c r="F156" s="14"/>
      <c r="G156" s="14"/>
      <c r="H156" s="14"/>
      <c r="I156" s="14"/>
      <c r="J156" s="14"/>
      <c r="K156" s="17"/>
      <c r="L156" s="17"/>
      <c r="M156" s="17"/>
      <c r="N156" s="17"/>
      <c r="O156" s="12"/>
      <c r="P156" s="12"/>
      <c r="Q156" s="12"/>
    </row>
    <row r="157" spans="1:17" s="13" customFormat="1">
      <c r="A157" s="18"/>
      <c r="B157" s="25"/>
      <c r="C157" s="26"/>
      <c r="D157" s="14"/>
      <c r="E157" s="14"/>
      <c r="F157" s="14"/>
      <c r="G157" s="14"/>
      <c r="H157" s="14"/>
      <c r="I157" s="14"/>
      <c r="J157" s="14"/>
      <c r="K157" s="17"/>
      <c r="L157" s="17"/>
      <c r="M157" s="17"/>
      <c r="N157" s="17"/>
      <c r="O157" s="12"/>
      <c r="P157" s="12"/>
      <c r="Q157" s="12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8"/>
      <c r="K158" s="27"/>
      <c r="L158" s="27"/>
      <c r="M158" s="18"/>
      <c r="N158" s="18"/>
      <c r="O158" s="18"/>
      <c r="P158" s="18"/>
      <c r="Q158" s="18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4"/>
      <c r="K159" s="17"/>
      <c r="L159" s="17"/>
      <c r="M159" s="14"/>
      <c r="N159" s="14"/>
      <c r="O159" s="16"/>
      <c r="P159" s="16"/>
      <c r="Q159" s="16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7"/>
      <c r="N160" s="17"/>
      <c r="O160" s="12"/>
      <c r="P160" s="12"/>
      <c r="Q160" s="12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8"/>
      <c r="K161" s="27"/>
      <c r="L161" s="27"/>
      <c r="M161" s="18"/>
      <c r="N161" s="18"/>
      <c r="O161" s="18"/>
      <c r="P161" s="18"/>
      <c r="Q161" s="18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4"/>
      <c r="K162" s="17"/>
      <c r="L162" s="17"/>
      <c r="M162" s="14"/>
      <c r="N162" s="14"/>
      <c r="O162" s="16"/>
      <c r="P162" s="16"/>
      <c r="Q162" s="16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7"/>
      <c r="N163" s="17"/>
      <c r="O163" s="12"/>
      <c r="P163" s="12"/>
      <c r="Q163" s="12"/>
    </row>
    <row r="164" spans="1:17" s="13" customFormat="1">
      <c r="A164" s="18"/>
      <c r="B164" s="25"/>
      <c r="C164" s="26"/>
      <c r="D164" s="14"/>
      <c r="E164" s="14"/>
      <c r="F164" s="14"/>
      <c r="G164" s="14"/>
      <c r="H164" s="14"/>
      <c r="I164" s="14"/>
      <c r="J164" s="18"/>
      <c r="K164" s="27"/>
      <c r="L164" s="27"/>
      <c r="M164" s="18"/>
      <c r="N164" s="18"/>
      <c r="O164" s="18"/>
      <c r="P164" s="18"/>
      <c r="Q164" s="18"/>
    </row>
    <row r="165" spans="1:17" s="13" customFormat="1">
      <c r="A165" s="18"/>
      <c r="B165" s="25"/>
      <c r="C165" s="26"/>
      <c r="D165" s="14"/>
      <c r="E165" s="14"/>
      <c r="F165" s="14"/>
      <c r="G165" s="14"/>
      <c r="H165" s="14"/>
      <c r="I165" s="14"/>
      <c r="J165" s="14"/>
      <c r="K165" s="17"/>
      <c r="L165" s="17"/>
      <c r="M165" s="14"/>
      <c r="N165" s="17"/>
      <c r="O165" s="16"/>
      <c r="P165" s="16"/>
      <c r="Q165" s="16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7"/>
      <c r="N166" s="17"/>
      <c r="O166" s="12"/>
      <c r="P166" s="12"/>
      <c r="Q166" s="12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8"/>
      <c r="K167" s="27"/>
      <c r="L167" s="27"/>
      <c r="M167" s="18"/>
      <c r="N167" s="18"/>
      <c r="O167" s="18"/>
      <c r="P167" s="18"/>
      <c r="Q167" s="18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4"/>
      <c r="K168" s="17"/>
      <c r="L168" s="17"/>
      <c r="M168" s="14"/>
      <c r="N168" s="14"/>
      <c r="O168" s="16"/>
      <c r="P168" s="16"/>
      <c r="Q168" s="16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7"/>
      <c r="N169" s="17"/>
      <c r="O169" s="12"/>
      <c r="P169" s="12"/>
      <c r="Q169" s="12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8"/>
      <c r="K170" s="27"/>
      <c r="L170" s="27"/>
      <c r="M170" s="18"/>
      <c r="N170" s="18"/>
      <c r="O170" s="18"/>
      <c r="P170" s="18"/>
      <c r="Q170" s="18"/>
    </row>
    <row r="171" spans="1:17" s="13" customFormat="1">
      <c r="A171" s="18"/>
      <c r="B171" s="25"/>
      <c r="C171" s="26"/>
      <c r="D171" s="14"/>
      <c r="E171" s="14"/>
      <c r="F171" s="14"/>
      <c r="G171" s="14"/>
      <c r="H171" s="14"/>
      <c r="I171" s="14"/>
      <c r="J171" s="14"/>
      <c r="K171" s="17"/>
      <c r="L171" s="17"/>
      <c r="M171" s="14"/>
      <c r="N171" s="14"/>
      <c r="O171" s="16"/>
      <c r="P171" s="16"/>
      <c r="Q171" s="16"/>
    </row>
    <row r="172" spans="1:17" s="13" customFormat="1">
      <c r="A172" s="18"/>
      <c r="B172" s="25"/>
      <c r="C172" s="26"/>
      <c r="D172" s="14"/>
      <c r="E172" s="14"/>
      <c r="F172" s="14"/>
      <c r="G172" s="14"/>
      <c r="H172" s="14"/>
      <c r="I172" s="14"/>
      <c r="J172" s="14"/>
      <c r="K172" s="17"/>
      <c r="L172" s="17"/>
      <c r="M172" s="17"/>
      <c r="N172" s="17"/>
      <c r="O172" s="12"/>
      <c r="P172" s="12"/>
      <c r="Q172" s="12"/>
    </row>
    <row r="173" spans="1:17" s="13" customFormat="1">
      <c r="A173" s="18"/>
      <c r="B173" s="25"/>
      <c r="C173" s="26"/>
      <c r="D173" s="14"/>
      <c r="E173" s="14"/>
      <c r="F173" s="14"/>
      <c r="G173" s="14"/>
      <c r="H173" s="14"/>
      <c r="I173" s="14"/>
      <c r="J173" s="18"/>
      <c r="K173" s="27"/>
      <c r="L173" s="27"/>
      <c r="M173" s="18"/>
      <c r="N173" s="18"/>
      <c r="O173" s="18"/>
      <c r="P173" s="18"/>
      <c r="Q173" s="18"/>
    </row>
    <row r="174" spans="1:17" s="13" customFormat="1">
      <c r="A174" s="18"/>
      <c r="B174" s="25"/>
      <c r="C174" s="26"/>
      <c r="D174" s="14"/>
      <c r="E174" s="14"/>
      <c r="F174" s="14"/>
      <c r="G174" s="14"/>
      <c r="H174" s="14"/>
      <c r="I174" s="14"/>
      <c r="J174" s="14"/>
      <c r="K174" s="17"/>
      <c r="L174" s="17"/>
      <c r="M174" s="14"/>
      <c r="N174" s="14"/>
      <c r="O174" s="16"/>
      <c r="P174" s="16"/>
      <c r="Q174" s="16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7"/>
      <c r="N175" s="17"/>
      <c r="O175" s="12"/>
      <c r="P175" s="12"/>
      <c r="Q175" s="12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8"/>
      <c r="K176" s="27"/>
      <c r="L176" s="27"/>
      <c r="M176" s="18"/>
      <c r="N176" s="18"/>
      <c r="O176" s="18"/>
      <c r="P176" s="18"/>
      <c r="Q176" s="18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4"/>
      <c r="K177" s="17"/>
      <c r="L177" s="17"/>
      <c r="M177" s="14"/>
      <c r="N177" s="14"/>
      <c r="O177" s="16"/>
      <c r="P177" s="16"/>
      <c r="Q177" s="16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7"/>
      <c r="N178" s="17"/>
      <c r="O178" s="12"/>
      <c r="P178" s="12"/>
      <c r="Q178" s="12"/>
    </row>
    <row r="179" spans="1:17" s="13" customFormat="1">
      <c r="A179" s="18"/>
      <c r="B179" s="25"/>
      <c r="C179" s="33"/>
      <c r="D179" s="14"/>
      <c r="E179" s="14"/>
      <c r="F179" s="14"/>
      <c r="G179" s="14"/>
      <c r="H179" s="14"/>
      <c r="I179" s="14"/>
      <c r="J179" s="18"/>
      <c r="K179" s="27"/>
      <c r="L179" s="27"/>
      <c r="M179" s="27"/>
      <c r="N179" s="27"/>
      <c r="O179" s="27"/>
      <c r="P179" s="34"/>
      <c r="Q179" s="27"/>
    </row>
    <row r="180" spans="1:17" s="13" customFormat="1">
      <c r="A180" s="18"/>
      <c r="B180" s="25"/>
      <c r="C180" s="33"/>
      <c r="D180" s="14"/>
      <c r="E180" s="14"/>
      <c r="F180" s="14"/>
      <c r="G180" s="14"/>
      <c r="H180" s="14"/>
      <c r="I180" s="14"/>
      <c r="J180" s="14"/>
      <c r="K180" s="17"/>
      <c r="L180" s="17"/>
      <c r="M180" s="17"/>
      <c r="N180" s="17"/>
      <c r="O180" s="12"/>
      <c r="P180" s="12"/>
      <c r="Q180" s="12"/>
    </row>
    <row r="181" spans="1:17" s="13" customFormat="1">
      <c r="A181" s="18"/>
      <c r="B181" s="25"/>
      <c r="C181" s="26"/>
      <c r="D181" s="14"/>
      <c r="E181" s="14"/>
      <c r="F181" s="14"/>
      <c r="G181" s="14"/>
      <c r="H181" s="14"/>
      <c r="I181" s="14"/>
      <c r="J181" s="14"/>
      <c r="K181" s="17"/>
      <c r="L181" s="17"/>
      <c r="M181" s="17"/>
      <c r="N181" s="17"/>
      <c r="O181" s="12"/>
      <c r="P181" s="16"/>
      <c r="Q181" s="12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8"/>
      <c r="K182" s="27"/>
      <c r="L182" s="27"/>
      <c r="M182" s="18"/>
      <c r="N182" s="18"/>
      <c r="O182" s="18"/>
      <c r="P182" s="18"/>
      <c r="Q182" s="18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4"/>
      <c r="K183" s="17"/>
      <c r="L183" s="17"/>
      <c r="M183" s="14"/>
      <c r="N183" s="14"/>
      <c r="O183" s="16"/>
      <c r="P183" s="16"/>
      <c r="Q183" s="16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7"/>
      <c r="N184" s="17"/>
      <c r="O184" s="12"/>
      <c r="P184" s="12"/>
      <c r="Q184" s="12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8"/>
      <c r="K185" s="27"/>
      <c r="L185" s="27"/>
      <c r="M185" s="18"/>
      <c r="N185" s="18"/>
      <c r="O185" s="18"/>
      <c r="P185" s="18"/>
      <c r="Q185" s="18"/>
    </row>
    <row r="186" spans="1:17" s="13" customFormat="1">
      <c r="A186" s="18"/>
      <c r="B186" s="25"/>
      <c r="C186" s="26"/>
      <c r="D186" s="14"/>
      <c r="E186" s="14"/>
      <c r="F186" s="14"/>
      <c r="G186" s="14"/>
      <c r="H186" s="14"/>
      <c r="I186" s="14"/>
      <c r="J186" s="14"/>
      <c r="K186" s="17"/>
      <c r="L186" s="17"/>
      <c r="M186" s="14"/>
      <c r="N186" s="14"/>
      <c r="O186" s="16"/>
      <c r="P186" s="16"/>
      <c r="Q186" s="16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4"/>
      <c r="K187" s="17"/>
      <c r="L187" s="17"/>
      <c r="M187" s="17"/>
      <c r="N187" s="17"/>
      <c r="O187" s="12"/>
      <c r="P187" s="12"/>
      <c r="Q187" s="12"/>
    </row>
    <row r="188" spans="1:17" s="13" customFormat="1">
      <c r="A188" s="18"/>
      <c r="B188" s="25"/>
      <c r="C188" s="26"/>
      <c r="D188" s="14"/>
      <c r="E188" s="14"/>
      <c r="F188" s="14"/>
      <c r="G188" s="14"/>
      <c r="H188" s="14"/>
      <c r="I188" s="14"/>
      <c r="J188" s="18"/>
      <c r="K188" s="27"/>
      <c r="L188" s="27"/>
      <c r="M188" s="18"/>
      <c r="N188" s="18"/>
      <c r="O188" s="18"/>
      <c r="P188" s="18"/>
      <c r="Q188" s="18"/>
    </row>
    <row r="189" spans="1:17" s="13" customFormat="1">
      <c r="A189" s="18"/>
      <c r="B189" s="25"/>
      <c r="C189" s="26"/>
      <c r="D189" s="14"/>
      <c r="E189" s="14"/>
      <c r="F189" s="14"/>
      <c r="G189" s="14"/>
      <c r="H189" s="14"/>
      <c r="I189" s="14"/>
      <c r="J189" s="14"/>
      <c r="K189" s="17"/>
      <c r="L189" s="17"/>
      <c r="M189" s="14"/>
      <c r="N189" s="14"/>
      <c r="O189" s="16"/>
      <c r="P189" s="16"/>
      <c r="Q189" s="16"/>
    </row>
    <row r="190" spans="1:17" s="13" customFormat="1">
      <c r="A190" s="18"/>
      <c r="B190" s="25"/>
      <c r="C190" s="26"/>
      <c r="D190" s="14"/>
      <c r="E190" s="14"/>
      <c r="F190" s="14"/>
      <c r="G190" s="14"/>
      <c r="H190" s="14"/>
      <c r="I190" s="14"/>
      <c r="J190" s="14"/>
      <c r="K190" s="17"/>
      <c r="L190" s="17"/>
      <c r="M190" s="17"/>
      <c r="N190" s="17"/>
      <c r="O190" s="12"/>
      <c r="P190" s="12"/>
      <c r="Q190" s="12"/>
    </row>
    <row r="191" spans="1:17" s="13" customFormat="1">
      <c r="A191" s="18"/>
      <c r="B191" s="25"/>
      <c r="C191" s="26"/>
      <c r="D191" s="14"/>
      <c r="E191" s="14"/>
      <c r="F191" s="14"/>
      <c r="G191" s="14"/>
      <c r="H191" s="14"/>
      <c r="I191" s="14"/>
      <c r="J191" s="18"/>
      <c r="K191" s="27"/>
      <c r="L191" s="27"/>
      <c r="M191" s="18"/>
      <c r="N191" s="18"/>
      <c r="O191" s="18"/>
      <c r="P191" s="34"/>
      <c r="Q191" s="18"/>
    </row>
    <row r="192" spans="1:17" s="13" customFormat="1">
      <c r="A192" s="18"/>
      <c r="B192" s="25"/>
      <c r="C192" s="26"/>
      <c r="D192" s="14"/>
      <c r="E192" s="14"/>
      <c r="F192" s="14"/>
      <c r="G192" s="14"/>
      <c r="H192" s="14"/>
      <c r="I192" s="14"/>
      <c r="J192" s="14"/>
      <c r="K192" s="17"/>
      <c r="L192" s="17"/>
      <c r="M192" s="14"/>
      <c r="N192" s="14"/>
      <c r="O192" s="16"/>
      <c r="P192" s="16"/>
      <c r="Q192" s="16"/>
    </row>
    <row r="193" spans="1:17" s="13" customFormat="1">
      <c r="A193" s="18"/>
      <c r="B193" s="25"/>
      <c r="C193" s="26"/>
      <c r="D193" s="14"/>
      <c r="E193" s="14"/>
      <c r="F193" s="14"/>
      <c r="G193" s="14"/>
      <c r="H193" s="14"/>
      <c r="I193" s="14"/>
      <c r="J193" s="14"/>
      <c r="K193" s="17"/>
      <c r="L193" s="17"/>
      <c r="M193" s="17"/>
      <c r="N193" s="17"/>
      <c r="O193" s="12"/>
      <c r="P193" s="16"/>
      <c r="Q193" s="12"/>
    </row>
    <row r="194" spans="1:17" s="13" customFormat="1">
      <c r="A194" s="32"/>
      <c r="B194" s="25"/>
      <c r="C194" s="453"/>
      <c r="D194" s="453"/>
      <c r="E194" s="453"/>
      <c r="F194" s="453"/>
      <c r="G194" s="453"/>
      <c r="H194" s="453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s="13" customFormat="1">
      <c r="A195" s="18"/>
      <c r="B195" s="25"/>
      <c r="C195" s="26"/>
      <c r="D195" s="14"/>
      <c r="E195" s="14"/>
      <c r="F195" s="14"/>
      <c r="G195" s="14"/>
      <c r="H195" s="14"/>
      <c r="I195" s="14"/>
      <c r="J195" s="18"/>
      <c r="K195" s="27"/>
      <c r="L195" s="27"/>
      <c r="M195" s="18"/>
      <c r="N195" s="18"/>
      <c r="O195" s="18"/>
      <c r="P195" s="18"/>
      <c r="Q195" s="18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4"/>
      <c r="K196" s="17"/>
      <c r="L196" s="17"/>
      <c r="M196" s="14"/>
      <c r="N196" s="14"/>
      <c r="O196" s="16"/>
      <c r="P196" s="16"/>
      <c r="Q196" s="16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4"/>
      <c r="K197" s="17"/>
      <c r="L197" s="17"/>
      <c r="M197" s="17"/>
      <c r="N197" s="17"/>
      <c r="O197" s="12"/>
      <c r="P197" s="12"/>
      <c r="Q197" s="12"/>
    </row>
    <row r="198" spans="1:17" s="13" customFormat="1">
      <c r="A198" s="18"/>
      <c r="B198" s="25"/>
      <c r="C198" s="33"/>
      <c r="D198" s="14"/>
      <c r="E198" s="14"/>
      <c r="F198" s="14"/>
      <c r="G198" s="14"/>
      <c r="H198" s="14"/>
      <c r="I198" s="14"/>
      <c r="J198" s="18"/>
      <c r="K198" s="27"/>
      <c r="L198" s="27"/>
      <c r="M198" s="27"/>
      <c r="N198" s="27"/>
      <c r="O198" s="27"/>
      <c r="P198" s="27"/>
      <c r="Q198" s="27"/>
    </row>
    <row r="199" spans="1:17" s="13" customFormat="1">
      <c r="A199" s="18"/>
      <c r="B199" s="25"/>
      <c r="C199" s="33"/>
      <c r="D199" s="14"/>
      <c r="E199" s="14"/>
      <c r="F199" s="14"/>
      <c r="G199" s="14"/>
      <c r="H199" s="14"/>
      <c r="I199" s="14"/>
      <c r="J199" s="14"/>
      <c r="K199" s="17"/>
      <c r="L199" s="17"/>
      <c r="M199" s="17"/>
      <c r="N199" s="17"/>
      <c r="O199" s="12"/>
      <c r="P199" s="12"/>
      <c r="Q199" s="12"/>
    </row>
    <row r="200" spans="1:17" s="13" customFormat="1">
      <c r="A200" s="18"/>
      <c r="B200" s="25"/>
      <c r="C200" s="26"/>
      <c r="D200" s="14"/>
      <c r="E200" s="14"/>
      <c r="F200" s="14"/>
      <c r="G200" s="14"/>
      <c r="H200" s="14"/>
      <c r="I200" s="14"/>
      <c r="J200" s="14"/>
      <c r="K200" s="17"/>
      <c r="L200" s="17"/>
      <c r="M200" s="17"/>
      <c r="N200" s="17"/>
      <c r="O200" s="12"/>
      <c r="P200" s="12"/>
      <c r="Q200" s="12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8"/>
      <c r="K201" s="27"/>
      <c r="L201" s="27"/>
      <c r="M201" s="18"/>
      <c r="N201" s="18"/>
      <c r="O201" s="18"/>
      <c r="P201" s="18"/>
      <c r="Q201" s="18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4"/>
      <c r="K202" s="17"/>
      <c r="L202" s="17"/>
      <c r="M202" s="14"/>
      <c r="N202" s="14"/>
      <c r="O202" s="16"/>
      <c r="P202" s="16"/>
      <c r="Q202" s="16"/>
    </row>
    <row r="203" spans="1:17" s="13" customFormat="1">
      <c r="A203" s="18"/>
      <c r="B203" s="25"/>
      <c r="C203" s="26"/>
      <c r="D203" s="14"/>
      <c r="E203" s="14"/>
      <c r="F203" s="14"/>
      <c r="G203" s="14"/>
      <c r="H203" s="14"/>
      <c r="I203" s="14"/>
      <c r="J203" s="14"/>
      <c r="K203" s="17"/>
      <c r="L203" s="17"/>
      <c r="M203" s="17"/>
      <c r="N203" s="17"/>
      <c r="O203" s="12"/>
      <c r="P203" s="12"/>
      <c r="Q203" s="12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8"/>
      <c r="K204" s="27"/>
      <c r="L204" s="27"/>
      <c r="M204" s="18"/>
      <c r="N204" s="18"/>
      <c r="O204" s="18"/>
      <c r="P204" s="18"/>
      <c r="Q204" s="18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4"/>
      <c r="K205" s="17"/>
      <c r="L205" s="17"/>
      <c r="M205" s="14"/>
      <c r="N205" s="14"/>
      <c r="O205" s="16"/>
      <c r="P205" s="16"/>
      <c r="Q205" s="16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7"/>
      <c r="N206" s="17"/>
      <c r="O206" s="12"/>
      <c r="P206" s="12"/>
      <c r="Q206" s="12"/>
    </row>
    <row r="207" spans="1:17" s="13" customFormat="1">
      <c r="A207" s="18"/>
      <c r="B207" s="25"/>
      <c r="C207" s="26"/>
      <c r="D207" s="14"/>
      <c r="E207" s="14"/>
      <c r="F207" s="14"/>
      <c r="G207" s="14"/>
      <c r="H207" s="14"/>
      <c r="I207" s="14"/>
      <c r="J207" s="18"/>
      <c r="K207" s="27"/>
      <c r="L207" s="27"/>
      <c r="M207" s="18"/>
      <c r="N207" s="18"/>
      <c r="O207" s="18"/>
      <c r="P207" s="18"/>
      <c r="Q207" s="18"/>
    </row>
    <row r="208" spans="1:17" s="13" customFormat="1">
      <c r="A208" s="18"/>
      <c r="B208" s="25"/>
      <c r="C208" s="26"/>
      <c r="D208" s="14"/>
      <c r="E208" s="14"/>
      <c r="F208" s="14"/>
      <c r="G208" s="14"/>
      <c r="H208" s="14"/>
      <c r="I208" s="14"/>
      <c r="J208" s="14"/>
      <c r="K208" s="17"/>
      <c r="L208" s="17"/>
      <c r="M208" s="14"/>
      <c r="N208" s="14"/>
      <c r="O208" s="16"/>
      <c r="P208" s="16"/>
      <c r="Q208" s="16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7"/>
      <c r="N209" s="17"/>
      <c r="O209" s="12"/>
      <c r="P209" s="12"/>
      <c r="Q209" s="12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8"/>
      <c r="K210" s="27"/>
      <c r="L210" s="27"/>
      <c r="M210" s="18"/>
      <c r="N210" s="18"/>
      <c r="O210" s="18"/>
      <c r="P210" s="18"/>
      <c r="Q210" s="18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4"/>
      <c r="K211" s="17"/>
      <c r="L211" s="17"/>
      <c r="M211" s="14"/>
      <c r="N211" s="14"/>
      <c r="O211" s="16"/>
      <c r="P211" s="16"/>
      <c r="Q211" s="16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7"/>
      <c r="N212" s="17"/>
      <c r="O212" s="12"/>
      <c r="P212" s="12"/>
      <c r="Q212" s="12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8"/>
      <c r="K213" s="27"/>
      <c r="L213" s="27"/>
      <c r="M213" s="18"/>
      <c r="N213" s="18"/>
      <c r="O213" s="18"/>
      <c r="P213" s="18"/>
      <c r="Q213" s="18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4"/>
      <c r="K214" s="17"/>
      <c r="L214" s="17"/>
      <c r="M214" s="14"/>
      <c r="N214" s="14"/>
      <c r="O214" s="16"/>
      <c r="P214" s="16"/>
      <c r="Q214" s="16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7"/>
      <c r="N215" s="17"/>
      <c r="O215" s="12"/>
      <c r="P215" s="12"/>
      <c r="Q215" s="12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8"/>
      <c r="K216" s="27"/>
      <c r="L216" s="27"/>
      <c r="M216" s="18"/>
      <c r="N216" s="18"/>
      <c r="O216" s="18"/>
      <c r="P216" s="18"/>
      <c r="Q216" s="18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4"/>
      <c r="K217" s="17"/>
      <c r="L217" s="17"/>
      <c r="M217" s="14"/>
      <c r="N217" s="14"/>
      <c r="O217" s="16"/>
      <c r="P217" s="16"/>
      <c r="Q217" s="16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7"/>
      <c r="N218" s="17"/>
      <c r="O218" s="12"/>
      <c r="P218" s="12"/>
      <c r="Q218" s="12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8"/>
      <c r="K219" s="27"/>
      <c r="L219" s="27"/>
      <c r="M219" s="18"/>
      <c r="N219" s="18"/>
      <c r="O219" s="18"/>
      <c r="P219" s="18"/>
      <c r="Q219" s="18"/>
    </row>
    <row r="220" spans="1:17" s="13" customFormat="1">
      <c r="A220" s="18"/>
      <c r="B220" s="25"/>
      <c r="C220" s="26"/>
      <c r="D220" s="14"/>
      <c r="E220" s="14"/>
      <c r="F220" s="14"/>
      <c r="G220" s="14"/>
      <c r="H220" s="14"/>
      <c r="I220" s="14"/>
      <c r="J220" s="14"/>
      <c r="K220" s="17"/>
      <c r="L220" s="17"/>
      <c r="M220" s="14"/>
      <c r="N220" s="14"/>
      <c r="O220" s="16"/>
      <c r="P220" s="16"/>
      <c r="Q220" s="16"/>
    </row>
    <row r="221" spans="1:17" s="13" customFormat="1">
      <c r="A221" s="18"/>
      <c r="B221" s="25"/>
      <c r="C221" s="26"/>
      <c r="D221" s="14"/>
      <c r="E221" s="14"/>
      <c r="F221" s="14"/>
      <c r="G221" s="14"/>
      <c r="H221" s="14"/>
      <c r="I221" s="14"/>
      <c r="J221" s="14"/>
      <c r="K221" s="17"/>
      <c r="L221" s="17"/>
      <c r="M221" s="17"/>
      <c r="N221" s="17"/>
      <c r="O221" s="12"/>
      <c r="P221" s="12"/>
      <c r="Q221" s="12"/>
    </row>
    <row r="222" spans="1:17" s="13" customFormat="1">
      <c r="A222" s="18"/>
      <c r="B222" s="25"/>
      <c r="C222" s="26"/>
      <c r="D222" s="14"/>
      <c r="E222" s="14"/>
      <c r="F222" s="14"/>
      <c r="G222" s="14"/>
      <c r="H222" s="14"/>
      <c r="I222" s="14"/>
      <c r="J222" s="18"/>
      <c r="K222" s="27"/>
      <c r="L222" s="27"/>
      <c r="M222" s="18"/>
      <c r="N222" s="18"/>
      <c r="O222" s="18"/>
      <c r="P222" s="18"/>
      <c r="Q222" s="18"/>
    </row>
    <row r="223" spans="1:17" s="13" customFormat="1">
      <c r="A223" s="18"/>
      <c r="B223" s="25"/>
      <c r="C223" s="26"/>
      <c r="D223" s="14"/>
      <c r="E223" s="14"/>
      <c r="F223" s="14"/>
      <c r="G223" s="14"/>
      <c r="H223" s="14"/>
      <c r="I223" s="14"/>
      <c r="J223" s="14"/>
      <c r="K223" s="17"/>
      <c r="L223" s="17"/>
      <c r="M223" s="14"/>
      <c r="N223" s="14"/>
      <c r="O223" s="16"/>
      <c r="P223" s="16"/>
      <c r="Q223" s="16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7"/>
      <c r="L224" s="17"/>
      <c r="M224" s="17"/>
      <c r="N224" s="17"/>
      <c r="O224" s="12"/>
      <c r="P224" s="12"/>
      <c r="Q224" s="12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8"/>
      <c r="K225" s="27"/>
      <c r="L225" s="27"/>
      <c r="M225" s="18"/>
      <c r="N225" s="18"/>
      <c r="O225" s="18"/>
      <c r="P225" s="18"/>
      <c r="Q225" s="18"/>
    </row>
    <row r="226" spans="1:17" s="13" customFormat="1">
      <c r="A226" s="18"/>
      <c r="B226" s="25"/>
      <c r="C226" s="26"/>
      <c r="D226" s="14"/>
      <c r="E226" s="14"/>
      <c r="F226" s="14"/>
      <c r="G226" s="14"/>
      <c r="H226" s="14"/>
      <c r="I226" s="14"/>
      <c r="J226" s="14"/>
      <c r="K226" s="17"/>
      <c r="L226" s="17"/>
      <c r="M226" s="14"/>
      <c r="N226" s="14"/>
      <c r="O226" s="16"/>
      <c r="P226" s="16"/>
      <c r="Q226" s="16"/>
    </row>
    <row r="227" spans="1:17" s="13" customFormat="1">
      <c r="A227" s="18"/>
      <c r="B227" s="25"/>
      <c r="C227" s="26"/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7"/>
      <c r="O227" s="12"/>
      <c r="P227" s="12"/>
      <c r="Q227" s="12"/>
    </row>
    <row r="228" spans="1:17" s="13" customFormat="1">
      <c r="A228" s="18"/>
      <c r="B228" s="25"/>
      <c r="C228" s="33"/>
      <c r="D228" s="14"/>
      <c r="E228" s="14"/>
      <c r="F228" s="14"/>
      <c r="G228" s="14"/>
      <c r="H228" s="14"/>
      <c r="I228" s="14"/>
      <c r="J228" s="18"/>
      <c r="K228" s="27"/>
      <c r="L228" s="27"/>
      <c r="M228" s="27"/>
      <c r="N228" s="27"/>
      <c r="O228" s="27"/>
      <c r="P228" s="27"/>
      <c r="Q228" s="27"/>
    </row>
    <row r="229" spans="1:17" s="13" customFormat="1">
      <c r="A229" s="18"/>
      <c r="B229" s="25"/>
      <c r="C229" s="33"/>
      <c r="D229" s="14"/>
      <c r="E229" s="14"/>
      <c r="F229" s="14"/>
      <c r="G229" s="14"/>
      <c r="H229" s="14"/>
      <c r="I229" s="14"/>
      <c r="J229" s="14"/>
      <c r="K229" s="17"/>
      <c r="L229" s="17"/>
      <c r="M229" s="17"/>
      <c r="N229" s="17"/>
      <c r="O229" s="12"/>
      <c r="P229" s="12"/>
      <c r="Q229" s="12"/>
    </row>
    <row r="230" spans="1:17" s="13" customFormat="1">
      <c r="A230" s="18"/>
      <c r="B230" s="25"/>
      <c r="C230" s="26"/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7"/>
      <c r="O230" s="12"/>
      <c r="P230" s="12"/>
      <c r="Q230" s="12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8"/>
      <c r="K231" s="27"/>
      <c r="L231" s="27"/>
      <c r="M231" s="18"/>
      <c r="N231" s="18"/>
      <c r="O231" s="18"/>
      <c r="P231" s="18"/>
      <c r="Q231" s="18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6"/>
      <c r="P232" s="16"/>
      <c r="Q232" s="16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7"/>
      <c r="L233" s="17"/>
      <c r="M233" s="17"/>
      <c r="N233" s="17"/>
      <c r="O233" s="12"/>
      <c r="P233" s="12"/>
      <c r="Q233" s="12"/>
    </row>
    <row r="234" spans="1:17" s="13" customFormat="1">
      <c r="A234" s="18"/>
      <c r="B234" s="25"/>
      <c r="C234" s="33"/>
      <c r="D234" s="14"/>
      <c r="E234" s="14"/>
      <c r="F234" s="14"/>
      <c r="G234" s="14"/>
      <c r="H234" s="14"/>
      <c r="I234" s="14"/>
      <c r="J234" s="18"/>
      <c r="K234" s="27"/>
      <c r="L234" s="27"/>
      <c r="M234" s="27"/>
      <c r="N234" s="27"/>
      <c r="O234" s="27"/>
      <c r="P234" s="27"/>
      <c r="Q234" s="27"/>
    </row>
    <row r="235" spans="1:17" s="13" customFormat="1">
      <c r="A235" s="18"/>
      <c r="B235" s="25"/>
      <c r="C235" s="33"/>
      <c r="D235" s="14"/>
      <c r="E235" s="14"/>
      <c r="F235" s="14"/>
      <c r="G235" s="14"/>
      <c r="H235" s="14"/>
      <c r="I235" s="14"/>
      <c r="J235" s="14"/>
      <c r="K235" s="17"/>
      <c r="L235" s="17"/>
      <c r="M235" s="17"/>
      <c r="N235" s="17"/>
      <c r="O235" s="12"/>
      <c r="P235" s="12"/>
      <c r="Q235" s="12"/>
    </row>
    <row r="236" spans="1:17" s="13" customFormat="1">
      <c r="A236" s="18"/>
      <c r="B236" s="25"/>
      <c r="C236" s="26"/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7"/>
      <c r="O236" s="12"/>
      <c r="P236" s="12"/>
      <c r="Q236" s="12"/>
    </row>
    <row r="237" spans="1:17" s="13" customFormat="1">
      <c r="A237" s="18"/>
      <c r="B237" s="25"/>
      <c r="C237" s="26"/>
      <c r="D237" s="14"/>
      <c r="E237" s="14"/>
      <c r="F237" s="14"/>
      <c r="G237" s="14"/>
      <c r="H237" s="14"/>
      <c r="I237" s="14"/>
      <c r="J237" s="18"/>
      <c r="K237" s="27"/>
      <c r="L237" s="27"/>
      <c r="M237" s="18"/>
      <c r="N237" s="18"/>
      <c r="O237" s="18"/>
      <c r="P237" s="18"/>
      <c r="Q237" s="18"/>
    </row>
    <row r="238" spans="1:17" s="13" customFormat="1">
      <c r="A238" s="18"/>
      <c r="B238" s="25"/>
      <c r="C238" s="26"/>
      <c r="D238" s="14"/>
      <c r="E238" s="14"/>
      <c r="F238" s="14"/>
      <c r="G238" s="14"/>
      <c r="H238" s="14"/>
      <c r="I238" s="14"/>
      <c r="J238" s="14"/>
      <c r="K238" s="17"/>
      <c r="L238" s="17"/>
      <c r="M238" s="14"/>
      <c r="N238" s="14"/>
      <c r="O238" s="16"/>
      <c r="P238" s="16"/>
      <c r="Q238" s="16"/>
    </row>
    <row r="239" spans="1:17" s="13" customFormat="1">
      <c r="A239" s="18"/>
      <c r="B239" s="25"/>
      <c r="C239" s="26"/>
      <c r="D239" s="14"/>
      <c r="E239" s="14"/>
      <c r="F239" s="14"/>
      <c r="G239" s="14"/>
      <c r="H239" s="14"/>
      <c r="I239" s="14"/>
      <c r="J239" s="14"/>
      <c r="K239" s="17"/>
      <c r="L239" s="17"/>
      <c r="M239" s="17"/>
      <c r="N239" s="17"/>
      <c r="O239" s="12"/>
      <c r="P239" s="12"/>
      <c r="Q239" s="12"/>
    </row>
    <row r="240" spans="1:17" s="13" customFormat="1">
      <c r="A240" s="18"/>
      <c r="B240" s="25"/>
      <c r="C240" s="26"/>
      <c r="D240" s="14"/>
      <c r="E240" s="14"/>
      <c r="F240" s="14"/>
      <c r="G240" s="14"/>
      <c r="H240" s="14"/>
      <c r="I240" s="14"/>
      <c r="J240" s="18"/>
      <c r="K240" s="27"/>
      <c r="L240" s="27"/>
      <c r="M240" s="18"/>
      <c r="N240" s="18"/>
      <c r="O240" s="18"/>
      <c r="P240" s="18"/>
      <c r="Q240" s="18"/>
    </row>
    <row r="241" spans="1:17" s="13" customFormat="1">
      <c r="A241" s="18"/>
      <c r="B241" s="25"/>
      <c r="C241" s="26"/>
      <c r="D241" s="14"/>
      <c r="E241" s="14"/>
      <c r="F241" s="14"/>
      <c r="G241" s="14"/>
      <c r="H241" s="14"/>
      <c r="I241" s="14"/>
      <c r="J241" s="14"/>
      <c r="K241" s="17"/>
      <c r="L241" s="17"/>
      <c r="M241" s="14"/>
      <c r="N241" s="14"/>
      <c r="O241" s="16"/>
      <c r="P241" s="16"/>
      <c r="Q241" s="16"/>
    </row>
    <row r="242" spans="1:17" s="13" customFormat="1">
      <c r="A242" s="18"/>
      <c r="B242" s="25"/>
      <c r="C242" s="26"/>
      <c r="D242" s="14"/>
      <c r="E242" s="14"/>
      <c r="F242" s="14"/>
      <c r="G242" s="14"/>
      <c r="H242" s="14"/>
      <c r="I242" s="14"/>
      <c r="J242" s="14"/>
      <c r="K242" s="17"/>
      <c r="L242" s="17"/>
      <c r="M242" s="17"/>
      <c r="N242" s="17"/>
      <c r="O242" s="12"/>
      <c r="P242" s="12"/>
      <c r="Q242" s="12"/>
    </row>
    <row r="243" spans="1:17" s="13" customFormat="1">
      <c r="A243" s="18"/>
      <c r="B243" s="25"/>
      <c r="C243" s="26"/>
      <c r="D243" s="14"/>
      <c r="E243" s="14"/>
      <c r="F243" s="14"/>
      <c r="G243" s="14"/>
      <c r="H243" s="14"/>
      <c r="I243" s="14"/>
      <c r="J243" s="18"/>
      <c r="K243" s="27"/>
      <c r="L243" s="27"/>
      <c r="M243" s="18"/>
      <c r="N243" s="18"/>
      <c r="O243" s="18"/>
      <c r="P243" s="18"/>
      <c r="Q243" s="18"/>
    </row>
    <row r="244" spans="1:17" s="13" customFormat="1">
      <c r="A244" s="18"/>
      <c r="B244" s="25"/>
      <c r="C244" s="26"/>
      <c r="D244" s="14"/>
      <c r="E244" s="14"/>
      <c r="F244" s="14"/>
      <c r="G244" s="14"/>
      <c r="H244" s="14"/>
      <c r="I244" s="14"/>
      <c r="J244" s="14"/>
      <c r="K244" s="17"/>
      <c r="L244" s="17"/>
      <c r="M244" s="14"/>
      <c r="N244" s="14"/>
      <c r="O244" s="16"/>
      <c r="P244" s="16"/>
      <c r="Q244" s="16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4"/>
      <c r="K245" s="17"/>
      <c r="L245" s="17"/>
      <c r="M245" s="17"/>
      <c r="N245" s="17"/>
      <c r="O245" s="12"/>
      <c r="P245" s="12"/>
      <c r="Q245" s="12"/>
    </row>
    <row r="246" spans="1:17" s="13" customFormat="1">
      <c r="A246" s="32"/>
      <c r="B246" s="25"/>
      <c r="C246" s="453"/>
      <c r="D246" s="453"/>
      <c r="E246" s="453"/>
      <c r="F246" s="453"/>
      <c r="G246" s="453"/>
      <c r="H246" s="453"/>
      <c r="I246" s="32"/>
      <c r="J246" s="32"/>
      <c r="K246" s="32"/>
      <c r="L246" s="32"/>
      <c r="M246" s="32"/>
      <c r="N246" s="32"/>
      <c r="O246" s="32"/>
      <c r="P246" s="32"/>
      <c r="Q246" s="32"/>
    </row>
    <row r="247" spans="1:17" s="13" customFormat="1">
      <c r="A247" s="18"/>
      <c r="B247" s="25"/>
      <c r="C247" s="33"/>
      <c r="D247" s="14"/>
      <c r="E247" s="14"/>
      <c r="F247" s="14"/>
      <c r="G247" s="14"/>
      <c r="H247" s="14"/>
      <c r="I247" s="14"/>
      <c r="J247" s="18"/>
      <c r="K247" s="27"/>
      <c r="L247" s="27"/>
      <c r="M247" s="27"/>
      <c r="N247" s="27"/>
      <c r="O247" s="27"/>
      <c r="P247" s="27"/>
      <c r="Q247" s="27"/>
    </row>
    <row r="248" spans="1:17" s="13" customFormat="1">
      <c r="A248" s="18"/>
      <c r="B248" s="25"/>
      <c r="C248" s="33"/>
      <c r="D248" s="14"/>
      <c r="E248" s="14"/>
      <c r="F248" s="14"/>
      <c r="G248" s="14"/>
      <c r="H248" s="14"/>
      <c r="I248" s="14"/>
      <c r="J248" s="14"/>
      <c r="K248" s="17"/>
      <c r="L248" s="17"/>
      <c r="M248" s="17"/>
      <c r="N248" s="17"/>
      <c r="O248" s="12"/>
      <c r="P248" s="12"/>
      <c r="Q248" s="12"/>
    </row>
    <row r="249" spans="1:17" s="13" customFormat="1">
      <c r="A249" s="18"/>
      <c r="B249" s="25"/>
      <c r="C249" s="26"/>
      <c r="D249" s="14"/>
      <c r="E249" s="14"/>
      <c r="F249" s="14"/>
      <c r="G249" s="14"/>
      <c r="H249" s="14"/>
      <c r="I249" s="14"/>
      <c r="J249" s="14"/>
      <c r="K249" s="17"/>
      <c r="L249" s="17"/>
      <c r="M249" s="17"/>
      <c r="N249" s="17"/>
      <c r="O249" s="12"/>
      <c r="P249" s="12"/>
      <c r="Q249" s="12"/>
    </row>
    <row r="250" spans="1:17" s="13" customFormat="1">
      <c r="A250" s="18"/>
      <c r="B250" s="25"/>
      <c r="C250" s="26"/>
      <c r="D250" s="14"/>
      <c r="E250" s="14"/>
      <c r="F250" s="14"/>
      <c r="G250" s="14"/>
      <c r="H250" s="14"/>
      <c r="I250" s="14"/>
      <c r="J250" s="18"/>
      <c r="K250" s="27"/>
      <c r="L250" s="27"/>
      <c r="M250" s="18"/>
      <c r="N250" s="18"/>
      <c r="O250" s="18"/>
      <c r="P250" s="18"/>
      <c r="Q250" s="18"/>
    </row>
    <row r="251" spans="1:17" s="13" customFormat="1">
      <c r="A251" s="18"/>
      <c r="B251" s="25"/>
      <c r="C251" s="26"/>
      <c r="D251" s="14"/>
      <c r="E251" s="14"/>
      <c r="F251" s="14"/>
      <c r="G251" s="14"/>
      <c r="H251" s="14"/>
      <c r="I251" s="14"/>
      <c r="J251" s="14"/>
      <c r="K251" s="17"/>
      <c r="L251" s="17"/>
      <c r="M251" s="14"/>
      <c r="N251" s="14"/>
      <c r="O251" s="16"/>
      <c r="P251" s="16"/>
      <c r="Q251" s="16"/>
    </row>
    <row r="252" spans="1:17" s="13" customFormat="1">
      <c r="A252" s="18"/>
      <c r="B252" s="25"/>
      <c r="C252" s="26"/>
      <c r="D252" s="14"/>
      <c r="E252" s="14"/>
      <c r="F252" s="14"/>
      <c r="G252" s="14"/>
      <c r="H252" s="14"/>
      <c r="I252" s="14"/>
      <c r="J252" s="14"/>
      <c r="K252" s="17"/>
      <c r="L252" s="17"/>
      <c r="M252" s="17"/>
      <c r="N252" s="17"/>
      <c r="O252" s="12"/>
      <c r="P252" s="12"/>
      <c r="Q252" s="12"/>
    </row>
    <row r="253" spans="1:17" s="13" customFormat="1">
      <c r="A253" s="18"/>
      <c r="B253" s="25"/>
      <c r="C253" s="26"/>
      <c r="D253" s="14"/>
      <c r="E253" s="14"/>
      <c r="F253" s="14"/>
      <c r="G253" s="14"/>
      <c r="H253" s="14"/>
      <c r="I253" s="14"/>
      <c r="J253" s="18"/>
      <c r="K253" s="27"/>
      <c r="L253" s="27"/>
      <c r="M253" s="18"/>
      <c r="N253" s="18"/>
      <c r="O253" s="18"/>
      <c r="P253" s="18"/>
      <c r="Q253" s="18"/>
    </row>
    <row r="254" spans="1:17" s="13" customFormat="1">
      <c r="A254" s="18"/>
      <c r="B254" s="25"/>
      <c r="C254" s="26"/>
      <c r="D254" s="14"/>
      <c r="E254" s="14"/>
      <c r="F254" s="14"/>
      <c r="G254" s="14"/>
      <c r="H254" s="14"/>
      <c r="I254" s="14"/>
      <c r="J254" s="14"/>
      <c r="K254" s="17"/>
      <c r="L254" s="17"/>
      <c r="M254" s="14"/>
      <c r="N254" s="14"/>
      <c r="O254" s="16"/>
      <c r="P254" s="16"/>
      <c r="Q254" s="16"/>
    </row>
    <row r="255" spans="1:17" s="13" customFormat="1">
      <c r="A255" s="18"/>
      <c r="B255" s="25"/>
      <c r="C255" s="26"/>
      <c r="D255" s="14"/>
      <c r="E255" s="14"/>
      <c r="F255" s="14"/>
      <c r="G255" s="14"/>
      <c r="H255" s="14"/>
      <c r="I255" s="14"/>
      <c r="J255" s="14"/>
      <c r="K255" s="17"/>
      <c r="L255" s="17"/>
      <c r="M255" s="17"/>
      <c r="N255" s="17"/>
      <c r="O255" s="12"/>
      <c r="P255" s="12"/>
      <c r="Q255" s="12"/>
    </row>
    <row r="256" spans="1:17" s="35" customFormat="1">
      <c r="A256" s="454"/>
      <c r="B256" s="454"/>
      <c r="C256" s="454"/>
      <c r="D256" s="454"/>
      <c r="E256" s="454"/>
      <c r="F256" s="454"/>
      <c r="G256" s="454"/>
      <c r="H256" s="454"/>
      <c r="I256" s="18"/>
      <c r="J256" s="18"/>
      <c r="K256" s="27"/>
      <c r="L256" s="27"/>
      <c r="M256" s="18"/>
      <c r="N256" s="18"/>
      <c r="O256" s="18"/>
      <c r="P256" s="18"/>
      <c r="Q256" s="18"/>
    </row>
    <row r="257" spans="1:17" s="35" customFormat="1">
      <c r="A257" s="454"/>
      <c r="B257" s="454"/>
      <c r="C257" s="454"/>
      <c r="D257" s="454"/>
      <c r="E257" s="454"/>
      <c r="F257" s="454"/>
      <c r="G257" s="454"/>
      <c r="H257" s="454"/>
      <c r="I257" s="18"/>
      <c r="J257" s="14"/>
      <c r="K257" s="17"/>
      <c r="L257" s="17"/>
      <c r="M257" s="14"/>
      <c r="N257" s="14"/>
      <c r="O257" s="16"/>
      <c r="P257" s="16"/>
      <c r="Q257" s="16"/>
    </row>
    <row r="258" spans="1:17" s="35" customFormat="1">
      <c r="A258" s="454"/>
      <c r="B258" s="454"/>
      <c r="C258" s="454"/>
      <c r="D258" s="454"/>
      <c r="E258" s="454"/>
      <c r="F258" s="454"/>
      <c r="G258" s="454"/>
      <c r="H258" s="454"/>
      <c r="I258" s="18"/>
      <c r="J258" s="14"/>
      <c r="K258" s="17"/>
      <c r="L258" s="17"/>
      <c r="M258" s="17"/>
      <c r="N258" s="17"/>
      <c r="O258" s="12"/>
      <c r="P258" s="12"/>
      <c r="Q258" s="12"/>
    </row>
    <row r="259" spans="1:17" s="13" customFormat="1">
      <c r="A259" s="18"/>
      <c r="B259" s="25"/>
      <c r="C259" s="26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1:17">
      <c r="A260" s="36"/>
      <c r="C260" s="38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</row>
    <row r="261" spans="1:17">
      <c r="A261" s="36"/>
      <c r="C261" s="38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</row>
    <row r="262" spans="1:17">
      <c r="A262" s="36"/>
      <c r="C262" s="38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</row>
    <row r="263" spans="1:17">
      <c r="A263" s="36"/>
      <c r="C263" s="38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</row>
    <row r="264" spans="1:17">
      <c r="A264" s="36"/>
      <c r="C264" s="38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</row>
    <row r="265" spans="1:17">
      <c r="A265" s="36"/>
      <c r="C265" s="38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</row>
    <row r="266" spans="1:17">
      <c r="A266" s="36"/>
      <c r="C266" s="38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</row>
    <row r="267" spans="1:17">
      <c r="A267" s="36"/>
      <c r="C267" s="38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</row>
    <row r="268" spans="1:17">
      <c r="A268" s="36"/>
      <c r="C268" s="38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</row>
    <row r="269" spans="1:17">
      <c r="A269" s="36"/>
      <c r="C269" s="38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</row>
    <row r="270" spans="1:17">
      <c r="A270" s="36"/>
      <c r="C270" s="38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</row>
    <row r="271" spans="1:17">
      <c r="A271" s="36"/>
      <c r="C271" s="38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</row>
    <row r="272" spans="1:17">
      <c r="A272" s="36"/>
      <c r="C272" s="38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</row>
    <row r="273" spans="1:14">
      <c r="A273" s="36"/>
      <c r="C273" s="38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</row>
    <row r="274" spans="1:14">
      <c r="A274" s="36"/>
      <c r="C274" s="38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</row>
    <row r="275" spans="1:14">
      <c r="A275" s="36"/>
      <c r="C275" s="38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</row>
    <row r="276" spans="1:14">
      <c r="A276" s="36"/>
      <c r="C276" s="38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</row>
    <row r="277" spans="1:14">
      <c r="A277" s="36"/>
      <c r="C277" s="38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</row>
    <row r="278" spans="1:14">
      <c r="A278" s="36"/>
      <c r="C278" s="38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</row>
    <row r="279" spans="1:14">
      <c r="A279" s="36"/>
      <c r="C279" s="38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</row>
    <row r="280" spans="1:14">
      <c r="A280" s="36"/>
      <c r="C280" s="38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</row>
    <row r="281" spans="1:14">
      <c r="A281" s="36"/>
      <c r="C281" s="38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</row>
    <row r="282" spans="1:14">
      <c r="A282" s="36"/>
      <c r="C282" s="38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</row>
    <row r="283" spans="1:14">
      <c r="A283" s="36"/>
      <c r="C283" s="38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</row>
    <row r="284" spans="1:14">
      <c r="A284" s="36"/>
      <c r="C284" s="38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</row>
    <row r="285" spans="1:14">
      <c r="A285" s="36"/>
      <c r="C285" s="38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</row>
    <row r="286" spans="1:14">
      <c r="A286" s="36"/>
      <c r="C286" s="38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</row>
    <row r="287" spans="1:14">
      <c r="A287" s="36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</row>
    <row r="288" spans="1:14">
      <c r="A288" s="36"/>
      <c r="C288" s="38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</row>
    <row r="289" spans="1:14">
      <c r="A289" s="36"/>
      <c r="C289" s="38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</row>
    <row r="290" spans="1:14">
      <c r="A290" s="36"/>
      <c r="C290" s="38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</row>
    <row r="291" spans="1:14">
      <c r="A291" s="36"/>
      <c r="C291" s="38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</row>
    <row r="292" spans="1:14">
      <c r="A292" s="36"/>
      <c r="C292" s="38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</row>
    <row r="293" spans="1:14">
      <c r="A293" s="36"/>
      <c r="C293" s="38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</row>
    <row r="294" spans="1:14">
      <c r="A294" s="36"/>
      <c r="C294" s="38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</row>
    <row r="295" spans="1:14">
      <c r="A295" s="36"/>
      <c r="C295" s="38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</row>
    <row r="296" spans="1:14">
      <c r="A296" s="36"/>
      <c r="C296" s="38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</row>
    <row r="297" spans="1:14">
      <c r="A297" s="36"/>
      <c r="C297" s="38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</row>
    <row r="298" spans="1:14">
      <c r="A298" s="36"/>
      <c r="C298" s="38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</row>
    <row r="299" spans="1:14">
      <c r="A299" s="36"/>
      <c r="C299" s="38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</row>
    <row r="300" spans="1:14">
      <c r="A300" s="36"/>
      <c r="C300" s="38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</row>
    <row r="301" spans="1:14">
      <c r="A301" s="36"/>
      <c r="C301" s="38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</row>
    <row r="302" spans="1:14">
      <c r="A302" s="36"/>
      <c r="C302" s="38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</row>
    <row r="303" spans="1:14">
      <c r="A303" s="36"/>
      <c r="C303" s="38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</row>
    <row r="304" spans="1:14">
      <c r="A304" s="36"/>
      <c r="C304" s="38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</row>
    <row r="305" spans="1:14">
      <c r="A305" s="36"/>
      <c r="C305" s="38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</row>
    <row r="306" spans="1:14">
      <c r="A306" s="36"/>
      <c r="C306" s="38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</row>
    <row r="307" spans="1:14">
      <c r="A307" s="36"/>
      <c r="C307" s="38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</row>
    <row r="308" spans="1:14">
      <c r="A308" s="36"/>
      <c r="C308" s="38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</row>
    <row r="309" spans="1:14">
      <c r="A309" s="36"/>
      <c r="C309" s="38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</row>
    <row r="310" spans="1:14">
      <c r="A310" s="36"/>
      <c r="C310" s="38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</row>
    <row r="311" spans="1:14">
      <c r="A311" s="36"/>
      <c r="C311" s="38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</row>
    <row r="312" spans="1:14">
      <c r="A312" s="36"/>
      <c r="C312" s="38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</row>
    <row r="313" spans="1:14">
      <c r="A313" s="36"/>
      <c r="C313" s="38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</row>
    <row r="314" spans="1:14">
      <c r="A314" s="36"/>
      <c r="C314" s="38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</row>
    <row r="315" spans="1:14">
      <c r="A315" s="36"/>
      <c r="C315" s="3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</row>
    <row r="316" spans="1:14">
      <c r="A316" s="36"/>
      <c r="C316" s="38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</row>
    <row r="317" spans="1:14">
      <c r="A317" s="36"/>
      <c r="C317" s="38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</row>
    <row r="318" spans="1:14">
      <c r="A318" s="36"/>
      <c r="C318" s="38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</row>
    <row r="319" spans="1:14">
      <c r="A319" s="36"/>
      <c r="C319" s="38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</row>
    <row r="320" spans="1:14">
      <c r="A320" s="36"/>
      <c r="C320" s="38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</row>
    <row r="321" spans="1:14">
      <c r="A321" s="36"/>
      <c r="C321" s="38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</row>
    <row r="322" spans="1:14">
      <c r="A322" s="36"/>
      <c r="C322" s="38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</row>
    <row r="323" spans="1:14">
      <c r="A323" s="36"/>
      <c r="C323" s="38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</row>
    <row r="324" spans="1:14">
      <c r="A324" s="36"/>
      <c r="C324" s="38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</row>
    <row r="325" spans="1:14">
      <c r="A325" s="36"/>
      <c r="C325" s="38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</row>
    <row r="326" spans="1:14">
      <c r="A326" s="36"/>
      <c r="C326" s="38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</row>
    <row r="327" spans="1:14">
      <c r="A327" s="36"/>
      <c r="C327" s="38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</row>
    <row r="328" spans="1:14">
      <c r="A328" s="36"/>
      <c r="C328" s="38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</row>
    <row r="329" spans="1:14">
      <c r="A329" s="36"/>
      <c r="C329" s="38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</row>
    <row r="330" spans="1:14">
      <c r="A330" s="36"/>
      <c r="C330" s="38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</row>
    <row r="331" spans="1:14">
      <c r="A331" s="36"/>
      <c r="C331" s="38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</row>
    <row r="332" spans="1:14">
      <c r="A332" s="36"/>
      <c r="C332" s="38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</row>
    <row r="333" spans="1:14">
      <c r="A333" s="36"/>
      <c r="C333" s="38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</row>
    <row r="334" spans="1:14">
      <c r="A334" s="36"/>
      <c r="C334" s="38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</row>
    <row r="335" spans="1:14">
      <c r="A335" s="36"/>
      <c r="C335" s="38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</row>
    <row r="336" spans="1:14">
      <c r="A336" s="36"/>
      <c r="C336" s="38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</row>
    <row r="337" spans="1:14">
      <c r="A337" s="36"/>
      <c r="C337" s="38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</row>
    <row r="338" spans="1:14">
      <c r="A338" s="36"/>
      <c r="C338" s="38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</row>
    <row r="339" spans="1:14">
      <c r="A339" s="36"/>
      <c r="C339" s="38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</row>
    <row r="340" spans="1:14">
      <c r="A340" s="36"/>
      <c r="C340" s="38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</row>
    <row r="341" spans="1:14">
      <c r="A341" s="36"/>
      <c r="C341" s="38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</row>
    <row r="342" spans="1:14">
      <c r="A342" s="36"/>
      <c r="C342" s="38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</row>
    <row r="343" spans="1:14">
      <c r="A343" s="36"/>
      <c r="C343" s="38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</row>
    <row r="344" spans="1:14">
      <c r="A344" s="36"/>
      <c r="C344" s="38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</row>
    <row r="345" spans="1:14">
      <c r="A345" s="36"/>
      <c r="C345" s="38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</row>
    <row r="346" spans="1:14">
      <c r="A346" s="36"/>
      <c r="C346" s="38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</row>
    <row r="347" spans="1:14">
      <c r="A347" s="36"/>
      <c r="C347" s="38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</row>
    <row r="348" spans="1:14">
      <c r="A348" s="36"/>
      <c r="C348" s="38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</row>
    <row r="349" spans="1:14">
      <c r="A349" s="36"/>
      <c r="C349" s="38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</row>
    <row r="350" spans="1:14">
      <c r="A350" s="36"/>
      <c r="C350" s="38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</row>
    <row r="351" spans="1:14">
      <c r="A351" s="36"/>
      <c r="C351" s="38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</row>
    <row r="352" spans="1:14">
      <c r="A352" s="36"/>
      <c r="C352" s="38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</row>
    <row r="353" spans="1:14">
      <c r="A353" s="36"/>
      <c r="C353" s="38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</row>
    <row r="354" spans="1:14">
      <c r="A354" s="36"/>
      <c r="C354" s="38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</row>
    <row r="355" spans="1:14">
      <c r="A355" s="36"/>
      <c r="C355" s="38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</row>
    <row r="356" spans="1:14">
      <c r="A356" s="36"/>
      <c r="C356" s="38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</row>
    <row r="357" spans="1:14">
      <c r="A357" s="36"/>
      <c r="C357" s="38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</row>
    <row r="358" spans="1:14">
      <c r="A358" s="36"/>
      <c r="C358" s="38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</row>
    <row r="359" spans="1:14">
      <c r="A359" s="36"/>
      <c r="C359" s="38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</row>
    <row r="360" spans="1:14">
      <c r="A360" s="36"/>
      <c r="C360" s="38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1:14">
      <c r="A361" s="36"/>
      <c r="C361" s="38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</row>
    <row r="362" spans="1:14">
      <c r="A362" s="36"/>
      <c r="C362" s="38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14">
      <c r="A363" s="36"/>
      <c r="C363" s="38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</row>
    <row r="364" spans="1:14">
      <c r="A364" s="36"/>
      <c r="C364" s="38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1:14">
      <c r="A365" s="36"/>
      <c r="C365" s="38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4">
      <c r="A366" s="36"/>
      <c r="C366" s="38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</row>
    <row r="367" spans="1:14">
      <c r="A367" s="36"/>
      <c r="C367" s="38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</row>
    <row r="368" spans="1:14">
      <c r="A368" s="36"/>
      <c r="C368" s="38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</row>
    <row r="369" spans="1:14">
      <c r="A369" s="36"/>
      <c r="C369" s="38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</row>
    <row r="370" spans="1:14">
      <c r="A370" s="36"/>
      <c r="C370" s="38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</row>
    <row r="371" spans="1:14">
      <c r="A371" s="36"/>
      <c r="C371" s="38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</row>
    <row r="372" spans="1:14">
      <c r="A372" s="36"/>
      <c r="C372" s="38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</row>
    <row r="373" spans="1:14">
      <c r="A373" s="36"/>
      <c r="C373" s="38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</row>
    <row r="374" spans="1:14">
      <c r="A374" s="36"/>
      <c r="C374" s="38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</row>
    <row r="375" spans="1:14">
      <c r="A375" s="36"/>
      <c r="C375" s="38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</row>
    <row r="376" spans="1:14">
      <c r="A376" s="36"/>
      <c r="C376" s="38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</row>
    <row r="377" spans="1:14">
      <c r="A377" s="36"/>
      <c r="C377" s="38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</row>
    <row r="378" spans="1:14">
      <c r="A378" s="36"/>
      <c r="C378" s="38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</row>
    <row r="379" spans="1:14">
      <c r="A379" s="36"/>
      <c r="C379" s="38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</row>
    <row r="380" spans="1:14">
      <c r="A380" s="36"/>
      <c r="C380" s="38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</row>
    <row r="381" spans="1:14">
      <c r="A381" s="36"/>
      <c r="C381" s="38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</row>
    <row r="382" spans="1:14">
      <c r="A382" s="36"/>
      <c r="C382" s="38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</row>
    <row r="383" spans="1:14">
      <c r="A383" s="36"/>
      <c r="C383" s="38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</row>
    <row r="384" spans="1:14">
      <c r="A384" s="36"/>
      <c r="C384" s="38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</row>
    <row r="385" spans="1:14">
      <c r="A385" s="36"/>
      <c r="C385" s="38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</row>
  </sheetData>
  <mergeCells count="42">
    <mergeCell ref="M3:N3"/>
    <mergeCell ref="K128:M128"/>
    <mergeCell ref="C194:H194"/>
    <mergeCell ref="C246:H246"/>
    <mergeCell ref="A256:H258"/>
    <mergeCell ref="N117:N118"/>
    <mergeCell ref="H117:H118"/>
    <mergeCell ref="I117:I118"/>
    <mergeCell ref="J117:J118"/>
    <mergeCell ref="A117:C118"/>
    <mergeCell ref="D117:D118"/>
    <mergeCell ref="E117:E118"/>
    <mergeCell ref="F117:F118"/>
    <mergeCell ref="G117:G118"/>
    <mergeCell ref="K121:M121"/>
    <mergeCell ref="K122:M122"/>
    <mergeCell ref="K125:M125"/>
    <mergeCell ref="K124:M124"/>
    <mergeCell ref="K117:K118"/>
    <mergeCell ref="L117:L118"/>
    <mergeCell ref="M117:M118"/>
    <mergeCell ref="L16:L19"/>
    <mergeCell ref="F17:F19"/>
    <mergeCell ref="J17:J19"/>
    <mergeCell ref="N17:N19"/>
    <mergeCell ref="G18:G19"/>
    <mergeCell ref="O117:O118"/>
    <mergeCell ref="A6:N6"/>
    <mergeCell ref="A7:N7"/>
    <mergeCell ref="A8:N8"/>
    <mergeCell ref="A9:N9"/>
    <mergeCell ref="A10:N11"/>
    <mergeCell ref="A12:A19"/>
    <mergeCell ref="B12:B19"/>
    <mergeCell ref="C12:C19"/>
    <mergeCell ref="D12:D19"/>
    <mergeCell ref="E12:N12"/>
    <mergeCell ref="F13:L13"/>
    <mergeCell ref="G14:H14"/>
    <mergeCell ref="E15:E19"/>
    <mergeCell ref="M15:M19"/>
    <mergeCell ref="I16:I19"/>
  </mergeCells>
  <pageMargins left="0.70866141732283472" right="0.70866141732283472" top="0.74803149606299213" bottom="0.74803149606299213" header="0.31496062992125984" footer="0.31496062992125984"/>
  <pageSetup paperSize="9" scale="49" firstPageNumber="13" orientation="landscape" useFirstPageNumber="1" r:id="rId1"/>
  <headerFooter>
    <oddFooter>&amp;C&amp;P</oddFooter>
  </headerFooter>
  <rowBreaks count="5" manualBreakCount="5">
    <brk id="48" max="14" man="1"/>
    <brk id="92" max="16383" man="1"/>
    <brk id="129" max="16383" man="1"/>
    <brk id="166" max="16383" man="1"/>
    <brk id="2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147/2015</dc:title>
  <dc:subject>zmiana budżetu - zał. Nr 2 - wydatki</dc:subject>
  <dc:creator>Genowefa Gniadek</dc:creator>
  <cp:lastModifiedBy>GenowefaG</cp:lastModifiedBy>
  <cp:lastPrinted>2015-11-23T08:45:43Z</cp:lastPrinted>
  <dcterms:created xsi:type="dcterms:W3CDTF">2011-09-13T09:57:08Z</dcterms:created>
  <dcterms:modified xsi:type="dcterms:W3CDTF">2015-11-26T08:39:11Z</dcterms:modified>
</cp:coreProperties>
</file>