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"/>
    </mc:Choice>
  </mc:AlternateContent>
  <bookViews>
    <workbookView xWindow="120" yWindow="108" windowWidth="19320" windowHeight="8076"/>
  </bookViews>
  <sheets>
    <sheet name="Arkusz1" sheetId="1" r:id="rId1"/>
  </sheets>
  <definedNames>
    <definedName name="_xlnm.Print_Area" localSheetId="0">Arkusz1!$A$1:$O$125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52" i="1" l="1"/>
  <c r="F96" i="1"/>
  <c r="N81" i="1"/>
  <c r="M83" i="1"/>
  <c r="I27" i="1"/>
  <c r="G84" i="1"/>
  <c r="M81" i="1" l="1"/>
  <c r="H78" i="1"/>
  <c r="G78" i="1"/>
  <c r="J52" i="1" l="1"/>
  <c r="E112" i="1"/>
  <c r="D112" i="1" s="1"/>
  <c r="F78" i="1"/>
  <c r="E78" i="1" s="1"/>
  <c r="D78" i="1" s="1"/>
  <c r="E110" i="1"/>
  <c r="D110" i="1" s="1"/>
  <c r="I109" i="1"/>
  <c r="E54" i="1"/>
  <c r="D54" i="1" s="1"/>
  <c r="I50" i="1"/>
  <c r="M67" i="1"/>
  <c r="D67" i="1" s="1"/>
  <c r="M63" i="1"/>
  <c r="E53" i="1"/>
  <c r="D53" i="1" s="1"/>
  <c r="N50" i="1"/>
  <c r="M50" i="1" s="1"/>
  <c r="M51" i="1"/>
  <c r="D51" i="1" s="1"/>
  <c r="F73" i="1"/>
  <c r="E73" i="1" s="1"/>
  <c r="D73" i="1" s="1"/>
  <c r="G87" i="1"/>
  <c r="F91" i="1"/>
  <c r="E91" i="1" s="1"/>
  <c r="D91" i="1" s="1"/>
  <c r="G94" i="1"/>
  <c r="H36" i="1"/>
  <c r="F37" i="1"/>
  <c r="E37" i="1" s="1"/>
  <c r="D37" i="1" s="1"/>
  <c r="E115" i="1"/>
  <c r="D115" i="1" s="1"/>
  <c r="I114" i="1"/>
  <c r="E92" i="1"/>
  <c r="D92" i="1" s="1"/>
  <c r="I87" i="1"/>
  <c r="I75" i="1"/>
  <c r="N42" i="1"/>
  <c r="O42" i="1"/>
  <c r="O117" i="1" s="1"/>
  <c r="F25" i="1" l="1"/>
  <c r="E25" i="1" s="1"/>
  <c r="H24" i="1"/>
  <c r="E48" i="1"/>
  <c r="D48" i="1" s="1"/>
  <c r="K42" i="1"/>
  <c r="E107" i="1"/>
  <c r="D107" i="1" s="1"/>
  <c r="I106" i="1"/>
  <c r="N75" i="1"/>
  <c r="M76" i="1"/>
  <c r="D76" i="1" s="1"/>
  <c r="F35" i="1"/>
  <c r="E32" i="1"/>
  <c r="D32" i="1" s="1"/>
  <c r="I31" i="1"/>
  <c r="E30" i="1"/>
  <c r="D30" i="1" s="1"/>
  <c r="K27" i="1"/>
  <c r="N27" i="1"/>
  <c r="M29" i="1"/>
  <c r="D29" i="1" s="1"/>
  <c r="H21" i="1"/>
  <c r="F22" i="1"/>
  <c r="F21" i="1" s="1"/>
  <c r="F74" i="1"/>
  <c r="E74" i="1" s="1"/>
  <c r="F90" i="1"/>
  <c r="E90" i="1" s="1"/>
  <c r="F24" i="1" l="1"/>
  <c r="M75" i="1"/>
  <c r="E22" i="1"/>
  <c r="D22" i="1" s="1"/>
  <c r="M90" i="1"/>
  <c r="D90" i="1" s="1"/>
  <c r="N87" i="1"/>
  <c r="M87" i="1" s="1"/>
  <c r="K62" i="1"/>
  <c r="K117" i="1" s="1"/>
  <c r="M52" i="1"/>
  <c r="M28" i="1"/>
  <c r="M27" i="1" s="1"/>
  <c r="E23" i="1"/>
  <c r="D23" i="1" s="1"/>
  <c r="I21" i="1"/>
  <c r="F113" i="1"/>
  <c r="N94" i="1"/>
  <c r="M94" i="1" s="1"/>
  <c r="M97" i="1"/>
  <c r="M65" i="1"/>
  <c r="H58" i="1"/>
  <c r="H57" i="1" s="1"/>
  <c r="F57" i="1" s="1"/>
  <c r="E57" i="1" s="1"/>
  <c r="N58" i="1"/>
  <c r="M58" i="1" s="1"/>
  <c r="E113" i="1"/>
  <c r="D113" i="1" s="1"/>
  <c r="G109" i="1"/>
  <c r="F71" i="1"/>
  <c r="E71" i="1" s="1"/>
  <c r="D71" i="1" s="1"/>
  <c r="F41" i="1"/>
  <c r="M106" i="1"/>
  <c r="M108" i="1"/>
  <c r="F79" i="1"/>
  <c r="E79" i="1" s="1"/>
  <c r="D79" i="1" s="1"/>
  <c r="M45" i="1"/>
  <c r="M42" i="1" s="1"/>
  <c r="J36" i="1"/>
  <c r="M35" i="1"/>
  <c r="M34" i="1" s="1"/>
  <c r="F116" i="1"/>
  <c r="N114" i="1"/>
  <c r="M114" i="1"/>
  <c r="H114" i="1"/>
  <c r="G114" i="1"/>
  <c r="E111" i="1"/>
  <c r="D111" i="1" s="1"/>
  <c r="H109" i="1"/>
  <c r="F108" i="1"/>
  <c r="E108" i="1" s="1"/>
  <c r="D108" i="1" s="1"/>
  <c r="D106" i="1" s="1"/>
  <c r="H106" i="1"/>
  <c r="F106" i="1" s="1"/>
  <c r="F105" i="1"/>
  <c r="E105" i="1" s="1"/>
  <c r="D105" i="1" s="1"/>
  <c r="F104" i="1"/>
  <c r="E104" i="1" s="1"/>
  <c r="D104" i="1" s="1"/>
  <c r="F103" i="1"/>
  <c r="E103" i="1" s="1"/>
  <c r="D103" i="1" s="1"/>
  <c r="F102" i="1"/>
  <c r="E102" i="1" s="1"/>
  <c r="D102" i="1" s="1"/>
  <c r="E101" i="1"/>
  <c r="D101" i="1" s="1"/>
  <c r="E100" i="1"/>
  <c r="D100" i="1" s="1"/>
  <c r="F99" i="1"/>
  <c r="E99" i="1" s="1"/>
  <c r="D99" i="1" s="1"/>
  <c r="F98" i="1"/>
  <c r="E98" i="1" s="1"/>
  <c r="D98" i="1" s="1"/>
  <c r="F97" i="1"/>
  <c r="E97" i="1" s="1"/>
  <c r="E96" i="1"/>
  <c r="D96" i="1" s="1"/>
  <c r="F95" i="1"/>
  <c r="E95" i="1" s="1"/>
  <c r="D95" i="1" s="1"/>
  <c r="J94" i="1"/>
  <c r="I94" i="1"/>
  <c r="H94" i="1"/>
  <c r="F89" i="1"/>
  <c r="E89" i="1" s="1"/>
  <c r="D89" i="1" s="1"/>
  <c r="E88" i="1"/>
  <c r="D88" i="1" s="1"/>
  <c r="J87" i="1"/>
  <c r="H87" i="1"/>
  <c r="F86" i="1"/>
  <c r="E86" i="1" s="1"/>
  <c r="D86" i="1" s="1"/>
  <c r="F85" i="1"/>
  <c r="E85" i="1" s="1"/>
  <c r="D85" i="1" s="1"/>
  <c r="F84" i="1"/>
  <c r="E84" i="1" s="1"/>
  <c r="D84" i="1" s="1"/>
  <c r="F83" i="1"/>
  <c r="E83" i="1" s="1"/>
  <c r="D83" i="1" s="1"/>
  <c r="F82" i="1"/>
  <c r="E82" i="1" s="1"/>
  <c r="D82" i="1" s="1"/>
  <c r="J81" i="1"/>
  <c r="I81" i="1"/>
  <c r="H81" i="1"/>
  <c r="G81" i="1"/>
  <c r="F80" i="1"/>
  <c r="E80" i="1" s="1"/>
  <c r="F77" i="1"/>
  <c r="E77" i="1" s="1"/>
  <c r="D77" i="1" s="1"/>
  <c r="H75" i="1"/>
  <c r="G75" i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M66" i="1"/>
  <c r="F66" i="1"/>
  <c r="E66" i="1" s="1"/>
  <c r="F65" i="1"/>
  <c r="F64" i="1"/>
  <c r="E64" i="1" s="1"/>
  <c r="D64" i="1" s="1"/>
  <c r="F63" i="1"/>
  <c r="E63" i="1" s="1"/>
  <c r="D63" i="1" s="1"/>
  <c r="N62" i="1"/>
  <c r="J62" i="1"/>
  <c r="I62" i="1"/>
  <c r="H62" i="1"/>
  <c r="G62" i="1"/>
  <c r="M61" i="1"/>
  <c r="D61" i="1"/>
  <c r="F60" i="1"/>
  <c r="E60" i="1" s="1"/>
  <c r="D60" i="1" s="1"/>
  <c r="F59" i="1"/>
  <c r="E59" i="1" s="1"/>
  <c r="D59" i="1" s="1"/>
  <c r="E56" i="1"/>
  <c r="D56" i="1" s="1"/>
  <c r="L55" i="1"/>
  <c r="E52" i="1"/>
  <c r="D52" i="1" s="1"/>
  <c r="J50" i="1"/>
  <c r="H50" i="1"/>
  <c r="G50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J42" i="1"/>
  <c r="H42" i="1"/>
  <c r="G42" i="1"/>
  <c r="F40" i="1"/>
  <c r="E40" i="1" s="1"/>
  <c r="D40" i="1" s="1"/>
  <c r="F39" i="1"/>
  <c r="E39" i="1" s="1"/>
  <c r="D39" i="1" s="1"/>
  <c r="M38" i="1"/>
  <c r="F38" i="1"/>
  <c r="E38" i="1" s="1"/>
  <c r="N36" i="1"/>
  <c r="M36" i="1" s="1"/>
  <c r="G36" i="1"/>
  <c r="F36" i="1" s="1"/>
  <c r="E35" i="1"/>
  <c r="N34" i="1"/>
  <c r="H34" i="1"/>
  <c r="G34" i="1"/>
  <c r="F33" i="1"/>
  <c r="H31" i="1"/>
  <c r="G31" i="1"/>
  <c r="F28" i="1"/>
  <c r="J27" i="1"/>
  <c r="H27" i="1"/>
  <c r="G27" i="1"/>
  <c r="E26" i="1"/>
  <c r="D26" i="1" s="1"/>
  <c r="D25" i="1"/>
  <c r="J24" i="1"/>
  <c r="I24" i="1"/>
  <c r="I117" i="1" l="1"/>
  <c r="D45" i="1"/>
  <c r="F109" i="1"/>
  <c r="E28" i="1"/>
  <c r="D28" i="1" s="1"/>
  <c r="D97" i="1"/>
  <c r="E36" i="1"/>
  <c r="D36" i="1" s="1"/>
  <c r="F58" i="1"/>
  <c r="E58" i="1" s="1"/>
  <c r="D58" i="1" s="1"/>
  <c r="E116" i="1"/>
  <c r="D116" i="1" s="1"/>
  <c r="E24" i="1"/>
  <c r="D24" i="1" s="1"/>
  <c r="G117" i="1"/>
  <c r="L117" i="1"/>
  <c r="E55" i="1"/>
  <c r="H117" i="1"/>
  <c r="E106" i="1"/>
  <c r="F34" i="1"/>
  <c r="E34" i="1" s="1"/>
  <c r="D34" i="1" s="1"/>
  <c r="E21" i="1"/>
  <c r="D21" i="1" s="1"/>
  <c r="D35" i="1"/>
  <c r="M62" i="1"/>
  <c r="N57" i="1"/>
  <c r="N117" i="1" s="1"/>
  <c r="M57" i="1"/>
  <c r="D57" i="1" s="1"/>
  <c r="J117" i="1"/>
  <c r="E41" i="1"/>
  <c r="D41" i="1" s="1"/>
  <c r="E33" i="1"/>
  <c r="D33" i="1" s="1"/>
  <c r="D74" i="1"/>
  <c r="D80" i="1"/>
  <c r="E65" i="1"/>
  <c r="D65" i="1" s="1"/>
  <c r="D38" i="1"/>
  <c r="D55" i="1"/>
  <c r="F42" i="1"/>
  <c r="E42" i="1" s="1"/>
  <c r="F31" i="1"/>
  <c r="E31" i="1" s="1"/>
  <c r="F50" i="1"/>
  <c r="E50" i="1" s="1"/>
  <c r="D50" i="1" s="1"/>
  <c r="D66" i="1"/>
  <c r="F75" i="1"/>
  <c r="F81" i="1"/>
  <c r="E81" i="1" s="1"/>
  <c r="D81" i="1" s="1"/>
  <c r="F87" i="1"/>
  <c r="E87" i="1" s="1"/>
  <c r="D87" i="1" s="1"/>
  <c r="E109" i="1"/>
  <c r="D109" i="1" s="1"/>
  <c r="F114" i="1"/>
  <c r="E114" i="1" s="1"/>
  <c r="F94" i="1"/>
  <c r="E94" i="1" s="1"/>
  <c r="D94" i="1" s="1"/>
  <c r="F62" i="1"/>
  <c r="E62" i="1" s="1"/>
  <c r="F27" i="1"/>
  <c r="E75" i="1" l="1"/>
  <c r="D75" i="1" s="1"/>
  <c r="M117" i="1"/>
  <c r="D62" i="1"/>
  <c r="D42" i="1"/>
  <c r="D31" i="1"/>
  <c r="D114" i="1"/>
  <c r="F117" i="1"/>
  <c r="E117" i="1" s="1"/>
  <c r="D117" i="1" l="1"/>
</calcChain>
</file>

<file path=xl/sharedStrings.xml><?xml version="1.0" encoding="utf-8"?>
<sst xmlns="http://schemas.openxmlformats.org/spreadsheetml/2006/main" count="253" uniqueCount="220">
  <si>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</si>
  <si>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</si>
  <si>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</si>
  <si>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</si>
  <si>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</si>
  <si>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</si>
  <si>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</si>
  <si>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</si>
  <si>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</si>
  <si>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</si>
  <si>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</si>
  <si>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</si>
  <si>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</si>
  <si>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</si>
  <si>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</si>
  <si>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</si>
  <si>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</si>
  <si>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</si>
  <si>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</si>
  <si>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</si>
  <si>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</si>
  <si>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</si>
  <si>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</si>
  <si>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</si>
  <si>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</si>
  <si>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</si>
  <si>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</si>
  <si>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</si>
  <si>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</si>
  <si>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</si>
  <si>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</si>
  <si>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</si>
  <si>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</si>
  <si>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</si>
  <si>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</si>
  <si>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</si>
  <si>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</si>
  <si>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</si>
  <si>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</si>
  <si>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</si>
  <si>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</si>
  <si>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</si>
  <si>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</si>
  <si>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</si>
  <si>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</si>
  <si>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</si>
  <si>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</si>
  <si>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</si>
  <si>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</si>
  <si>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</si>
  <si>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</si>
  <si>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</si>
  <si>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</si>
  <si>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</si>
  <si>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</si>
  <si>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</si>
  <si>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</si>
  <si>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</si>
  <si>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</si>
  <si>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</si>
  <si>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</si>
  <si>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</si>
  <si>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</si>
  <si>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</si>
  <si>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</si>
  <si>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</si>
  <si>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</si>
  <si>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</si>
  <si>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</si>
  <si>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</si>
  <si>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</si>
  <si>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</si>
  <si>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</si>
  <si>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</si>
  <si>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</si>
  <si>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</si>
  <si>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</si>
  <si>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</si>
  <si>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</si>
  <si>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</si>
  <si>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</si>
  <si>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</si>
  <si>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</si>
  <si>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</si>
  <si>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</si>
  <si>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</si>
  <si>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</si>
  <si>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</si>
  <si>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</si>
  <si>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</si>
  <si>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</si>
  <si>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</si>
  <si>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</si>
  <si>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</si>
  <si>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</si>
  <si>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</si>
  <si>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</si>
  <si>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</si>
  <si>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</si>
  <si>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</si>
  <si>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</si>
  <si>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</si>
  <si>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</si>
  <si>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</si>
  <si>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</si>
  <si>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</si>
  <si>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</si>
  <si>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</si>
  <si>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</si>
  <si>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</si>
  <si>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</si>
  <si>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</si>
  <si>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</si>
  <si>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</si>
  <si>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</si>
  <si>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</si>
  <si>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</si>
  <si>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</si>
  <si>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</si>
  <si>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</si>
  <si>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</si>
  <si>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</si>
  <si>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</si>
  <si>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</si>
  <si>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</si>
  <si>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</si>
  <si>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</si>
  <si>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</si>
  <si>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</si>
  <si>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</si>
  <si>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</si>
  <si>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</si>
  <si>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</si>
  <si>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</si>
  <si>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</si>
  <si>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</si>
  <si>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</si>
  <si>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</si>
  <si>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</si>
  <si>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</si>
  <si>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</si>
  <si>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</si>
  <si>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</si>
  <si>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</si>
  <si>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</si>
  <si>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</si>
  <si>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</si>
  <si>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</si>
  <si>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</si>
  <si>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</si>
  <si>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</si>
  <si>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</si>
  <si>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</si>
  <si>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</si>
  <si>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</si>
  <si>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</si>
  <si>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</si>
  <si>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</si>
  <si>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</si>
  <si>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</si>
  <si>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</si>
  <si>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</si>
  <si>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</si>
  <si>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</si>
  <si>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</si>
  <si>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</si>
  <si>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</si>
  <si>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</si>
  <si>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</si>
  <si>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</si>
  <si>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</si>
  <si>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</si>
  <si>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</si>
  <si>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</si>
  <si>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</si>
  <si>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</si>
  <si>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</si>
  <si>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</si>
  <si>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</si>
  <si>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</si>
  <si>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</si>
  <si>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</si>
  <si>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</si>
  <si>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</si>
  <si>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</si>
  <si>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</si>
  <si>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</si>
  <si>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</si>
  <si>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</si>
  <si>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</si>
  <si>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</si>
  <si>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</si>
  <si>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</si>
  <si>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</si>
  <si>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</si>
  <si>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</si>
  <si>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</si>
  <si>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</si>
  <si>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</si>
  <si>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</si>
  <si>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</si>
  <si>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</si>
  <si>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</si>
  <si>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</si>
  <si>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</si>
  <si>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</si>
  <si>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</si>
  <si>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</si>
  <si>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</si>
  <si>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</si>
  <si>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92120</t>
  </si>
  <si>
    <t>Ochrona zabytków i opieka nad zabytkami</t>
  </si>
  <si>
    <t>85154</t>
  </si>
  <si>
    <t>Przeciwdziałanie alkoholizmowi</t>
  </si>
  <si>
    <t>Załącznik Nr 2</t>
  </si>
  <si>
    <t>Rady Powiatu Wągrowieckiego</t>
  </si>
  <si>
    <t>Przewodnicząca</t>
  </si>
  <si>
    <t xml:space="preserve"> /Małgorzata Osuch/</t>
  </si>
  <si>
    <t>do  Uchwały Nr  XII/74/2015</t>
  </si>
  <si>
    <t>z dnia 28 października 2015r.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</si>
</sst>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1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18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6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20" xfId="0" applyNumberFormat="1" applyFont="1" applyFill="1" applyBorder="1" applyAlignment="1">
      <alignment vertical="top"/>
    </xf>
    <xf numFmtId="3" fontId="9" fillId="0" borderId="18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8" fillId="0" borderId="24" xfId="0" applyNumberFormat="1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top"/>
    </xf>
    <xf numFmtId="3" fontId="9" fillId="0" borderId="28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9" fillId="0" borderId="16" xfId="0" applyNumberFormat="1" applyFont="1" applyFill="1" applyBorder="1" applyAlignment="1">
      <alignment vertical="top"/>
    </xf>
    <xf numFmtId="3" fontId="7" fillId="0" borderId="5" xfId="0" applyNumberFormat="1" applyFont="1" applyFill="1" applyBorder="1" applyAlignment="1">
      <alignment vertical="top"/>
    </xf>
    <xf numFmtId="3" fontId="7" fillId="0" borderId="20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12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1" fontId="6" fillId="5" borderId="6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>
      <alignment vertical="center"/>
    </xf>
    <xf numFmtId="3" fontId="4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/>
    <xf numFmtId="3" fontId="3" fillId="0" borderId="18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2" borderId="26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/>
    <xf numFmtId="3" fontId="3" fillId="5" borderId="7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/>
    <xf numFmtId="3" fontId="3" fillId="0" borderId="1" xfId="0" applyNumberFormat="1" applyFont="1" applyFill="1" applyBorder="1"/>
    <xf numFmtId="3" fontId="3" fillId="0" borderId="18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top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8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49" fontId="3" fillId="2" borderId="30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 vertical="center"/>
    </xf>
    <xf numFmtId="3" fontId="4" fillId="2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4" fillId="0" borderId="18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4" fillId="5" borderId="5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4" fillId="2" borderId="26" xfId="0" applyNumberFormat="1" applyFont="1" applyFill="1" applyBorder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0" borderId="27" xfId="0" applyNumberFormat="1" applyFont="1" applyFill="1" applyBorder="1" applyAlignment="1">
      <alignment horizontal="center" vertical="top"/>
    </xf>
    <xf numFmtId="49" fontId="3" fillId="2" borderId="26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9" fillId="5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/>
    </xf>
    <xf numFmtId="3" fontId="8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top"/>
    </xf>
    <xf numFmtId="3" fontId="4" fillId="0" borderId="31" xfId="0" applyNumberFormat="1" applyFont="1" applyFill="1" applyBorder="1"/>
    <xf numFmtId="49" fontId="3" fillId="0" borderId="1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4" fillId="0" borderId="28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7" fillId="2" borderId="30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top"/>
    </xf>
    <xf numFmtId="3" fontId="8" fillId="5" borderId="12" xfId="0" applyNumberFormat="1" applyFont="1" applyFill="1" applyBorder="1" applyAlignment="1">
      <alignment horizontal="right" vertical="top"/>
    </xf>
    <xf numFmtId="49" fontId="2" fillId="0" borderId="28" xfId="0" applyNumberFormat="1" applyFont="1" applyFill="1" applyBorder="1"/>
    <xf numFmtId="49" fontId="2" fillId="0" borderId="18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6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left" vertical="center" wrapText="1"/>
    </xf>
    <xf numFmtId="4" fontId="2" fillId="4" borderId="35" xfId="0" applyNumberFormat="1" applyFont="1" applyFill="1" applyBorder="1"/>
    <xf numFmtId="4" fontId="2" fillId="0" borderId="3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9" fillId="0" borderId="1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3" fontId="9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49" fontId="3" fillId="0" borderId="28" xfId="0" applyNumberFormat="1" applyFont="1" applyFill="1" applyBorder="1" applyAlignment="1">
      <alignment horizontal="center" vertical="top"/>
    </xf>
    <xf numFmtId="4" fontId="2" fillId="0" borderId="38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vertical="top" wrapText="1"/>
    </xf>
    <xf numFmtId="3" fontId="3" fillId="0" borderId="4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vertical="top"/>
    </xf>
    <xf numFmtId="3" fontId="9" fillId="0" borderId="37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horizontal="right" vertical="top"/>
    </xf>
    <xf numFmtId="3" fontId="2" fillId="0" borderId="37" xfId="0" applyNumberFormat="1" applyFont="1" applyFill="1" applyBorder="1" applyAlignment="1">
      <alignment horizontal="right" vertical="top"/>
    </xf>
    <xf numFmtId="3" fontId="2" fillId="0" borderId="39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2" fillId="0" borderId="18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4" xfId="0" applyFont="1" applyFill="1" applyBorder="1"/>
    <xf numFmtId="49" fontId="2" fillId="0" borderId="45" xfId="0" applyNumberFormat="1" applyFont="1" applyFill="1" applyBorder="1" applyAlignment="1">
      <alignment horizontal="center" vertical="top" wrapText="1"/>
    </xf>
    <xf numFmtId="1" fontId="1" fillId="4" borderId="47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top"/>
    </xf>
    <xf numFmtId="3" fontId="16" fillId="2" borderId="22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2" fillId="0" borderId="48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2" fillId="4" borderId="49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right" vertical="top"/>
    </xf>
    <xf numFmtId="4" fontId="2" fillId="0" borderId="45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2" fillId="4" borderId="47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vertical="top"/>
    </xf>
    <xf numFmtId="3" fontId="18" fillId="4" borderId="35" xfId="0" applyNumberFormat="1" applyFont="1" applyFill="1" applyBorder="1" applyAlignment="1">
      <alignment horizontal="right"/>
    </xf>
    <xf numFmtId="4" fontId="18" fillId="4" borderId="35" xfId="0" applyNumberFormat="1" applyFont="1" applyFill="1" applyBorder="1"/>
    <xf numFmtId="3" fontId="3" fillId="0" borderId="6" xfId="0" applyNumberFormat="1" applyFont="1" applyFill="1" applyBorder="1" applyAlignment="1">
      <alignment horizontal="justify" vertical="justify" wrapText="1"/>
    </xf>
    <xf numFmtId="3" fontId="4" fillId="2" borderId="21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top"/>
    </xf>
    <xf numFmtId="4" fontId="2" fillId="0" borderId="50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7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/>
    </xf>
    <xf numFmtId="3" fontId="13" fillId="5" borderId="12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3" fontId="16" fillId="2" borderId="26" xfId="0" applyNumberFormat="1" applyFont="1" applyFill="1" applyBorder="1" applyAlignment="1">
      <alignment horizontal="right" vertical="center"/>
    </xf>
    <xf numFmtId="3" fontId="24" fillId="2" borderId="22" xfId="0" applyNumberFormat="1" applyFont="1" applyFill="1" applyBorder="1" applyAlignment="1">
      <alignment horizontal="right" vertical="center"/>
    </xf>
    <xf numFmtId="3" fontId="16" fillId="2" borderId="30" xfId="0" applyNumberFormat="1" applyFont="1" applyFill="1" applyBorder="1" applyAlignment="1">
      <alignment horizontal="right" vertical="center"/>
    </xf>
    <xf numFmtId="3" fontId="18" fillId="4" borderId="4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3" fontId="2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top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0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8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1" fontId="2" fillId="0" borderId="4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topLeftCell="D98" zoomScaleNormal="100" workbookViewId="0">
      <selection activeCell="J116" sqref="J116"/>
    </sheetView>
  </sheetViews>
  <sheetFormatPr defaultRowHeight="13.8"/>
  <cols>
    <col min="1" max="1" width="4.69921875" style="40" customWidth="1"/>
    <col min="2" max="2" width="7.09765625" style="37" customWidth="1"/>
    <col min="3" max="3" width="49.3984375" style="41" customWidth="1"/>
    <col min="4" max="4" width="14.8984375" style="42" customWidth="1"/>
    <col min="5" max="5" width="14" style="42" customWidth="1"/>
    <col min="6" max="6" width="14.09765625" style="42" customWidth="1"/>
    <col min="7" max="7" width="13.3984375" style="42" customWidth="1"/>
    <col min="8" max="8" width="14" style="42" customWidth="1"/>
    <col min="9" max="9" width="12.8984375" style="42" customWidth="1"/>
    <col min="10" max="10" width="12.5" style="42" customWidth="1"/>
    <col min="11" max="11" width="14.3984375" style="1" customWidth="1"/>
    <col min="12" max="12" width="12.69921875" style="1" customWidth="1"/>
    <col min="13" max="13" width="13.69921875" style="1" customWidth="1"/>
    <col min="14" max="14" width="14.19921875" style="1" customWidth="1"/>
    <col min="15" max="15" width="13.398437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01" t="s">
        <v>214</v>
      </c>
      <c r="N1" s="402"/>
    </row>
    <row r="2" spans="1:17" ht="1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8" t="s">
        <v>218</v>
      </c>
      <c r="N2" s="403"/>
    </row>
    <row r="3" spans="1:17" ht="1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15" t="s">
        <v>219</v>
      </c>
      <c r="N3" s="416"/>
    </row>
    <row r="4" spans="1:17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08" t="s">
        <v>215</v>
      </c>
      <c r="N4" s="403"/>
    </row>
    <row r="5" spans="1:1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</row>
    <row r="6" spans="1:17" s="3" customFormat="1" ht="15.6">
      <c r="A6" s="439" t="s">
        <v>0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2"/>
      <c r="P6" s="2"/>
      <c r="Q6" s="2"/>
    </row>
    <row r="7" spans="1:17" s="3" customFormat="1" ht="15.6">
      <c r="A7" s="440" t="s">
        <v>1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"/>
      <c r="P7" s="4"/>
      <c r="Q7" s="4"/>
    </row>
    <row r="8" spans="1:17" ht="15.6">
      <c r="A8" s="440" t="s">
        <v>2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"/>
      <c r="P8" s="4"/>
      <c r="Q8" s="4"/>
    </row>
    <row r="9" spans="1:17" ht="15.6">
      <c r="A9" s="440" t="s">
        <v>172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"/>
      <c r="P9" s="4"/>
      <c r="Q9" s="4"/>
    </row>
    <row r="10" spans="1:17">
      <c r="A10" s="441"/>
      <c r="B10" s="441"/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</row>
    <row r="11" spans="1:17" ht="9.75" customHeight="1" thickBot="1">
      <c r="A11" s="442"/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5"/>
      <c r="P11" s="5"/>
      <c r="Q11" s="5"/>
    </row>
    <row r="12" spans="1:17">
      <c r="A12" s="443" t="s">
        <v>3</v>
      </c>
      <c r="B12" s="446" t="s">
        <v>4</v>
      </c>
      <c r="C12" s="449" t="s">
        <v>5</v>
      </c>
      <c r="D12" s="452" t="s">
        <v>6</v>
      </c>
      <c r="E12" s="455" t="s">
        <v>7</v>
      </c>
      <c r="F12" s="455"/>
      <c r="G12" s="455"/>
      <c r="H12" s="455"/>
      <c r="I12" s="455"/>
      <c r="J12" s="455"/>
      <c r="K12" s="455"/>
      <c r="L12" s="455"/>
      <c r="M12" s="455"/>
      <c r="N12" s="455"/>
      <c r="O12" s="334"/>
      <c r="P12" s="6"/>
      <c r="Q12" s="6"/>
    </row>
    <row r="13" spans="1:17">
      <c r="A13" s="444"/>
      <c r="B13" s="447"/>
      <c r="C13" s="450"/>
      <c r="D13" s="453"/>
      <c r="E13" s="7" t="s">
        <v>8</v>
      </c>
      <c r="F13" s="456" t="s">
        <v>7</v>
      </c>
      <c r="G13" s="457"/>
      <c r="H13" s="457"/>
      <c r="I13" s="457"/>
      <c r="J13" s="457"/>
      <c r="K13" s="457"/>
      <c r="L13" s="458"/>
      <c r="M13" s="336" t="s">
        <v>8</v>
      </c>
      <c r="N13" s="8" t="s">
        <v>7</v>
      </c>
      <c r="O13" s="335" t="s">
        <v>186</v>
      </c>
      <c r="P13" s="6"/>
      <c r="Q13" s="6"/>
    </row>
    <row r="14" spans="1:17">
      <c r="A14" s="444"/>
      <c r="B14" s="447"/>
      <c r="C14" s="450"/>
      <c r="D14" s="453"/>
      <c r="E14" s="240" t="s">
        <v>9</v>
      </c>
      <c r="F14" s="240" t="s">
        <v>10</v>
      </c>
      <c r="G14" s="459" t="s">
        <v>11</v>
      </c>
      <c r="H14" s="459"/>
      <c r="I14" s="240" t="s">
        <v>12</v>
      </c>
      <c r="J14" s="239" t="s">
        <v>13</v>
      </c>
      <c r="K14" s="238" t="s">
        <v>10</v>
      </c>
      <c r="L14" s="9" t="s">
        <v>14</v>
      </c>
      <c r="M14" s="243" t="s">
        <v>15</v>
      </c>
      <c r="N14" s="242" t="s">
        <v>16</v>
      </c>
      <c r="O14" s="335" t="s">
        <v>22</v>
      </c>
      <c r="P14" s="5"/>
      <c r="Q14" s="6"/>
    </row>
    <row r="15" spans="1:17">
      <c r="A15" s="444"/>
      <c r="B15" s="447"/>
      <c r="C15" s="450"/>
      <c r="D15" s="453"/>
      <c r="E15" s="433"/>
      <c r="F15" s="240" t="s">
        <v>17</v>
      </c>
      <c r="G15" s="7" t="s">
        <v>18</v>
      </c>
      <c r="H15" s="10" t="s">
        <v>19</v>
      </c>
      <c r="I15" s="240" t="s">
        <v>20</v>
      </c>
      <c r="J15" s="239" t="s">
        <v>21</v>
      </c>
      <c r="K15" s="238" t="s">
        <v>22</v>
      </c>
      <c r="L15" s="9" t="s">
        <v>23</v>
      </c>
      <c r="M15" s="460"/>
      <c r="N15" s="242" t="s">
        <v>24</v>
      </c>
      <c r="O15" s="335" t="s">
        <v>187</v>
      </c>
      <c r="P15" s="5"/>
      <c r="Q15" s="5"/>
    </row>
    <row r="16" spans="1:17">
      <c r="A16" s="444"/>
      <c r="B16" s="447"/>
      <c r="C16" s="450"/>
      <c r="D16" s="453"/>
      <c r="E16" s="433"/>
      <c r="F16" s="240" t="s">
        <v>25</v>
      </c>
      <c r="G16" s="240" t="s">
        <v>26</v>
      </c>
      <c r="H16" s="11" t="s">
        <v>27</v>
      </c>
      <c r="I16" s="433"/>
      <c r="J16" s="239" t="s">
        <v>28</v>
      </c>
      <c r="K16" s="238" t="s">
        <v>29</v>
      </c>
      <c r="L16" s="431"/>
      <c r="M16" s="460"/>
      <c r="N16" s="242" t="s">
        <v>30</v>
      </c>
      <c r="O16" s="340" t="s">
        <v>188</v>
      </c>
      <c r="P16" s="5"/>
      <c r="Q16" s="5"/>
    </row>
    <row r="17" spans="1:17" s="13" customFormat="1">
      <c r="A17" s="444"/>
      <c r="B17" s="447"/>
      <c r="C17" s="450"/>
      <c r="D17" s="453"/>
      <c r="E17" s="433"/>
      <c r="F17" s="433"/>
      <c r="G17" s="240" t="s">
        <v>31</v>
      </c>
      <c r="H17" s="11" t="s">
        <v>32</v>
      </c>
      <c r="I17" s="433"/>
      <c r="J17" s="433"/>
      <c r="K17" s="240" t="s">
        <v>33</v>
      </c>
      <c r="L17" s="431"/>
      <c r="M17" s="460"/>
      <c r="N17" s="435"/>
      <c r="O17" s="340" t="s">
        <v>189</v>
      </c>
      <c r="P17" s="12"/>
      <c r="Q17" s="12"/>
    </row>
    <row r="18" spans="1:17" s="13" customFormat="1">
      <c r="A18" s="444"/>
      <c r="B18" s="447"/>
      <c r="C18" s="450"/>
      <c r="D18" s="453"/>
      <c r="E18" s="433"/>
      <c r="F18" s="433"/>
      <c r="G18" s="433"/>
      <c r="H18" s="11" t="s">
        <v>34</v>
      </c>
      <c r="I18" s="433"/>
      <c r="J18" s="433"/>
      <c r="K18" s="240" t="s">
        <v>35</v>
      </c>
      <c r="L18" s="431"/>
      <c r="M18" s="460"/>
      <c r="N18" s="435"/>
      <c r="O18" s="337" t="s">
        <v>190</v>
      </c>
      <c r="P18" s="12"/>
      <c r="Q18" s="12"/>
    </row>
    <row r="19" spans="1:17" s="13" customFormat="1" ht="28.2" thickBot="1">
      <c r="A19" s="445"/>
      <c r="B19" s="448"/>
      <c r="C19" s="451"/>
      <c r="D19" s="454"/>
      <c r="E19" s="434"/>
      <c r="F19" s="434"/>
      <c r="G19" s="434"/>
      <c r="H19" s="263"/>
      <c r="I19" s="434"/>
      <c r="J19" s="434"/>
      <c r="K19" s="264" t="s">
        <v>36</v>
      </c>
      <c r="L19" s="432"/>
      <c r="M19" s="461"/>
      <c r="N19" s="436"/>
      <c r="O19" s="338" t="s">
        <v>191</v>
      </c>
      <c r="P19" s="14"/>
      <c r="Q19" s="14"/>
    </row>
    <row r="20" spans="1:17" s="15" customFormat="1" ht="14.4" thickBot="1">
      <c r="A20" s="398">
        <v>1</v>
      </c>
      <c r="B20" s="399" t="s">
        <v>37</v>
      </c>
      <c r="C20" s="265" t="s">
        <v>38</v>
      </c>
      <c r="D20" s="266" t="s">
        <v>39</v>
      </c>
      <c r="E20" s="267" t="s">
        <v>40</v>
      </c>
      <c r="F20" s="268" t="s">
        <v>41</v>
      </c>
      <c r="G20" s="267" t="s">
        <v>42</v>
      </c>
      <c r="H20" s="268" t="s">
        <v>43</v>
      </c>
      <c r="I20" s="267" t="s">
        <v>44</v>
      </c>
      <c r="J20" s="268" t="s">
        <v>45</v>
      </c>
      <c r="K20" s="267">
        <v>11</v>
      </c>
      <c r="L20" s="268">
        <v>12</v>
      </c>
      <c r="M20" s="269">
        <v>13</v>
      </c>
      <c r="N20" s="267">
        <v>14</v>
      </c>
      <c r="O20" s="462">
        <v>15</v>
      </c>
    </row>
    <row r="21" spans="1:17" s="15" customFormat="1" ht="19.5" customHeight="1">
      <c r="A21" s="270" t="s">
        <v>171</v>
      </c>
      <c r="B21" s="271"/>
      <c r="C21" s="272" t="s">
        <v>170</v>
      </c>
      <c r="D21" s="273">
        <f>E21</f>
        <v>46000</v>
      </c>
      <c r="E21" s="274">
        <f>I21+F21</f>
        <v>46000</v>
      </c>
      <c r="F21" s="273">
        <f>SUM(F22:F23)</f>
        <v>6000</v>
      </c>
      <c r="G21" s="275"/>
      <c r="H21" s="273">
        <f>SUM(H22:H23)</f>
        <v>6000</v>
      </c>
      <c r="I21" s="274">
        <f>SUM(I23)</f>
        <v>40000</v>
      </c>
      <c r="J21" s="276"/>
      <c r="K21" s="277"/>
      <c r="L21" s="277"/>
      <c r="M21" s="278"/>
      <c r="N21" s="277"/>
      <c r="O21" s="339"/>
    </row>
    <row r="22" spans="1:17" s="15" customFormat="1" ht="19.5" customHeight="1">
      <c r="A22" s="93"/>
      <c r="B22" s="101" t="s">
        <v>173</v>
      </c>
      <c r="C22" s="102" t="s">
        <v>174</v>
      </c>
      <c r="D22" s="113">
        <f>E22</f>
        <v>6000</v>
      </c>
      <c r="E22" s="112">
        <f>F22</f>
        <v>6000</v>
      </c>
      <c r="F22" s="111">
        <f>H22</f>
        <v>6000</v>
      </c>
      <c r="G22" s="112"/>
      <c r="H22" s="111">
        <v>6000</v>
      </c>
      <c r="I22" s="110"/>
      <c r="J22" s="105"/>
      <c r="K22" s="95"/>
      <c r="L22" s="95"/>
      <c r="M22" s="96"/>
      <c r="N22" s="244"/>
      <c r="O22" s="279"/>
    </row>
    <row r="23" spans="1:17" s="15" customFormat="1" ht="20.25" customHeight="1" thickBot="1">
      <c r="A23" s="92"/>
      <c r="B23" s="100" t="s">
        <v>168</v>
      </c>
      <c r="C23" s="97" t="s">
        <v>169</v>
      </c>
      <c r="D23" s="106">
        <f>E23</f>
        <v>40000</v>
      </c>
      <c r="E23" s="107">
        <f>I23</f>
        <v>40000</v>
      </c>
      <c r="F23" s="108"/>
      <c r="G23" s="109"/>
      <c r="H23" s="108"/>
      <c r="I23" s="107">
        <v>40000</v>
      </c>
      <c r="J23" s="108"/>
      <c r="K23" s="98"/>
      <c r="L23" s="98"/>
      <c r="M23" s="99"/>
      <c r="N23" s="245"/>
      <c r="O23" s="280"/>
    </row>
    <row r="24" spans="1:17" s="13" customFormat="1" ht="21" customHeight="1">
      <c r="A24" s="122" t="s">
        <v>47</v>
      </c>
      <c r="B24" s="136"/>
      <c r="C24" s="281" t="s">
        <v>48</v>
      </c>
      <c r="D24" s="141">
        <f>IF((E24+M24)&gt;0,(E24+M24)," ")</f>
        <v>335004</v>
      </c>
      <c r="E24" s="131">
        <f>IF((F24+I24+J24+K24+L24)&gt;0,(F24+I24+J24+K24+L24)," ")</f>
        <v>335004</v>
      </c>
      <c r="F24" s="141">
        <f>SUM(F25:F26)</f>
        <v>4886</v>
      </c>
      <c r="G24" s="131"/>
      <c r="H24" s="141">
        <f>SUM(H25:H26)</f>
        <v>4886</v>
      </c>
      <c r="I24" s="131">
        <f>I25+I26</f>
        <v>47200</v>
      </c>
      <c r="J24" s="141">
        <f>J25+J26</f>
        <v>282918</v>
      </c>
      <c r="K24" s="72"/>
      <c r="L24" s="72"/>
      <c r="M24" s="73"/>
      <c r="N24" s="259"/>
      <c r="O24" s="282"/>
      <c r="P24" s="16"/>
      <c r="Q24" s="16"/>
    </row>
    <row r="25" spans="1:17" s="13" customFormat="1" ht="21.75" customHeight="1">
      <c r="A25" s="114"/>
      <c r="B25" s="115" t="s">
        <v>49</v>
      </c>
      <c r="C25" s="116" t="s">
        <v>50</v>
      </c>
      <c r="D25" s="117">
        <f>IF((E25+M25)&gt;0,(E25+M25)," ")</f>
        <v>287804</v>
      </c>
      <c r="E25" s="117">
        <f>IF((F25+I25+J25+K25+L25)&gt;0,(F25+I25+J25+K25+L25)," ")</f>
        <v>287804</v>
      </c>
      <c r="F25" s="117">
        <f>H25</f>
        <v>4886</v>
      </c>
      <c r="G25" s="118"/>
      <c r="H25" s="119">
        <v>4886</v>
      </c>
      <c r="I25" s="120"/>
      <c r="J25" s="121">
        <v>282918</v>
      </c>
      <c r="K25" s="226"/>
      <c r="L25" s="228"/>
      <c r="M25" s="48"/>
      <c r="N25" s="226"/>
      <c r="O25" s="283"/>
      <c r="P25" s="12"/>
      <c r="Q25" s="12"/>
    </row>
    <row r="26" spans="1:17" s="13" customFormat="1" ht="21" customHeight="1" thickBot="1">
      <c r="A26" s="125"/>
      <c r="B26" s="100" t="s">
        <v>51</v>
      </c>
      <c r="C26" s="126" t="s">
        <v>52</v>
      </c>
      <c r="D26" s="150">
        <f>IF((E26+M26)&gt;0,(E26+M26)," ")</f>
        <v>47200</v>
      </c>
      <c r="E26" s="150">
        <f>IF((F26+I26+J26+K26+L26)&gt;0,(F26+I26+J26+K26+L26)," ")</f>
        <v>47200</v>
      </c>
      <c r="F26" s="284"/>
      <c r="G26" s="142"/>
      <c r="H26" s="148"/>
      <c r="I26" s="285">
        <v>47200</v>
      </c>
      <c r="J26" s="286"/>
      <c r="K26" s="287"/>
      <c r="L26" s="288"/>
      <c r="M26" s="288"/>
      <c r="N26" s="287"/>
      <c r="O26" s="289"/>
      <c r="P26" s="17"/>
      <c r="Q26" s="17"/>
    </row>
    <row r="27" spans="1:17" s="13" customFormat="1" ht="21" customHeight="1">
      <c r="A27" s="122">
        <v>600</v>
      </c>
      <c r="B27" s="123"/>
      <c r="C27" s="124" t="s">
        <v>53</v>
      </c>
      <c r="D27" s="131">
        <f>IF((E27+M27)&gt;0,(E27+M27)," ")</f>
        <v>5751570</v>
      </c>
      <c r="E27" s="131">
        <f>IF((F27+J27+K27+I27)&gt;0,(F27+J27+K27+I27)," ")</f>
        <v>3832250</v>
      </c>
      <c r="F27" s="131">
        <f>IF((G27+H27)&gt;0,(G27+H27)," ")</f>
        <v>3796765</v>
      </c>
      <c r="G27" s="131">
        <f>G28</f>
        <v>965345</v>
      </c>
      <c r="H27" s="131">
        <f>H28</f>
        <v>2831420</v>
      </c>
      <c r="I27" s="131">
        <f>SUM(I28:I30)</f>
        <v>1000</v>
      </c>
      <c r="J27" s="131">
        <f>J28</f>
        <v>17085</v>
      </c>
      <c r="K27" s="227">
        <f>SUM(K28:K30)</f>
        <v>17400</v>
      </c>
      <c r="L27" s="51"/>
      <c r="M27" s="131">
        <f>SUM(M28:M30)</f>
        <v>1919320</v>
      </c>
      <c r="N27" s="227">
        <f>SUM(N28:N30)</f>
        <v>1919320</v>
      </c>
      <c r="O27" s="290"/>
      <c r="P27" s="17"/>
      <c r="Q27" s="17"/>
    </row>
    <row r="28" spans="1:17" s="13" customFormat="1" ht="20.25" customHeight="1">
      <c r="A28" s="230"/>
      <c r="B28" s="115" t="s">
        <v>54</v>
      </c>
      <c r="C28" s="130" t="s">
        <v>55</v>
      </c>
      <c r="D28" s="132">
        <f>IF((E28+M28)&gt;0,(E28+M28)," ")</f>
        <v>5294170</v>
      </c>
      <c r="E28" s="134">
        <f>IF((F28+J28+I28)&gt;0,(F28+J28+I28)," ")</f>
        <v>3814850</v>
      </c>
      <c r="F28" s="132">
        <f t="shared" ref="F28:F50" si="0">IF((G28+H28)&gt;0,(G28+H28)," ")</f>
        <v>3796765</v>
      </c>
      <c r="G28" s="134">
        <v>965345</v>
      </c>
      <c r="H28" s="132">
        <v>2831420</v>
      </c>
      <c r="I28" s="121">
        <v>1000</v>
      </c>
      <c r="J28" s="133">
        <v>17085</v>
      </c>
      <c r="K28" s="135"/>
      <c r="L28" s="128"/>
      <c r="M28" s="132">
        <f>N28</f>
        <v>1479320</v>
      </c>
      <c r="N28" s="246">
        <v>1479320</v>
      </c>
      <c r="O28" s="291"/>
      <c r="P28" s="18"/>
      <c r="Q28" s="18"/>
    </row>
    <row r="29" spans="1:17" s="13" customFormat="1" ht="19.5" customHeight="1">
      <c r="A29" s="114"/>
      <c r="B29" s="115" t="s">
        <v>175</v>
      </c>
      <c r="C29" s="116" t="s">
        <v>184</v>
      </c>
      <c r="D29" s="117">
        <f>M29</f>
        <v>440000</v>
      </c>
      <c r="E29" s="127"/>
      <c r="F29" s="45"/>
      <c r="G29" s="127"/>
      <c r="H29" s="45"/>
      <c r="I29" s="46"/>
      <c r="J29" s="47"/>
      <c r="K29" s="129"/>
      <c r="L29" s="128"/>
      <c r="M29" s="117">
        <f>N29</f>
        <v>440000</v>
      </c>
      <c r="N29" s="247">
        <v>440000</v>
      </c>
      <c r="O29" s="292"/>
      <c r="P29" s="18"/>
      <c r="Q29" s="18"/>
    </row>
    <row r="30" spans="1:17" s="13" customFormat="1" ht="21" customHeight="1" thickBot="1">
      <c r="A30" s="125"/>
      <c r="B30" s="100" t="s">
        <v>176</v>
      </c>
      <c r="C30" s="126" t="s">
        <v>46</v>
      </c>
      <c r="D30" s="150">
        <f>E30</f>
        <v>17400</v>
      </c>
      <c r="E30" s="106">
        <f>K30</f>
        <v>17400</v>
      </c>
      <c r="F30" s="293"/>
      <c r="G30" s="294"/>
      <c r="H30" s="293"/>
      <c r="I30" s="49"/>
      <c r="J30" s="295"/>
      <c r="K30" s="296">
        <v>17400</v>
      </c>
      <c r="L30" s="50"/>
      <c r="M30" s="293"/>
      <c r="N30" s="297"/>
      <c r="O30" s="298"/>
      <c r="P30" s="18"/>
      <c r="Q30" s="18"/>
    </row>
    <row r="31" spans="1:17" s="13" customFormat="1" ht="21" customHeight="1">
      <c r="A31" s="122">
        <v>630</v>
      </c>
      <c r="B31" s="136"/>
      <c r="C31" s="124" t="s">
        <v>56</v>
      </c>
      <c r="D31" s="131">
        <f>IF((E31+M31)&gt;0,(E31+M31)," ")</f>
        <v>27362</v>
      </c>
      <c r="E31" s="141">
        <f>IF((F31+I31)&gt;0,(F31+I31)," ")</f>
        <v>27362</v>
      </c>
      <c r="F31" s="131">
        <f t="shared" si="0"/>
        <v>4000</v>
      </c>
      <c r="G31" s="364">
        <f>SUM(G33:G33)</f>
        <v>0</v>
      </c>
      <c r="H31" s="131">
        <f>H33</f>
        <v>4000</v>
      </c>
      <c r="I31" s="141">
        <f>SUM(I32:I33)</f>
        <v>23362</v>
      </c>
      <c r="J31" s="51"/>
      <c r="K31" s="71"/>
      <c r="L31" s="51"/>
      <c r="M31" s="51"/>
      <c r="N31" s="85"/>
      <c r="O31" s="282"/>
      <c r="P31" s="16"/>
      <c r="Q31" s="16"/>
    </row>
    <row r="32" spans="1:17" s="13" customFormat="1" ht="21" customHeight="1">
      <c r="A32" s="200"/>
      <c r="B32" s="101" t="s">
        <v>177</v>
      </c>
      <c r="C32" s="140" t="s">
        <v>178</v>
      </c>
      <c r="D32" s="145">
        <f>E32</f>
        <v>23362</v>
      </c>
      <c r="E32" s="144">
        <f>I32</f>
        <v>23362</v>
      </c>
      <c r="F32" s="104"/>
      <c r="G32" s="146"/>
      <c r="H32" s="103"/>
      <c r="I32" s="143">
        <v>23362</v>
      </c>
      <c r="J32" s="94"/>
      <c r="K32" s="139"/>
      <c r="L32" s="94"/>
      <c r="M32" s="139"/>
      <c r="N32" s="248"/>
      <c r="O32" s="299"/>
      <c r="P32" s="16"/>
      <c r="Q32" s="16"/>
    </row>
    <row r="33" spans="1:17" s="13" customFormat="1" ht="21.75" customHeight="1" thickBot="1">
      <c r="A33" s="125"/>
      <c r="B33" s="100" t="s">
        <v>58</v>
      </c>
      <c r="C33" s="126" t="s">
        <v>46</v>
      </c>
      <c r="D33" s="107">
        <f>IF((E33+M33)&gt;0,(E33+M33)," ")</f>
        <v>4000</v>
      </c>
      <c r="E33" s="107">
        <f>IF((F33)&gt;0,(F33)," ")</f>
        <v>4000</v>
      </c>
      <c r="F33" s="107">
        <f t="shared" si="0"/>
        <v>4000</v>
      </c>
      <c r="G33" s="147">
        <v>0</v>
      </c>
      <c r="H33" s="148">
        <v>4000</v>
      </c>
      <c r="I33" s="142" t="s">
        <v>57</v>
      </c>
      <c r="J33" s="49"/>
      <c r="K33" s="50"/>
      <c r="L33" s="53"/>
      <c r="M33" s="50"/>
      <c r="N33" s="249"/>
      <c r="O33" s="300"/>
      <c r="P33" s="12"/>
      <c r="Q33" s="12"/>
    </row>
    <row r="34" spans="1:17" s="13" customFormat="1" ht="19.5" customHeight="1">
      <c r="A34" s="122">
        <v>700</v>
      </c>
      <c r="B34" s="123"/>
      <c r="C34" s="124" t="s">
        <v>59</v>
      </c>
      <c r="D34" s="131">
        <f>IF((E34+M34)&gt;0,(E34+M34)," ")</f>
        <v>489599</v>
      </c>
      <c r="E34" s="131">
        <f>IF((F34+I34+J34+K34+L34)&gt;0,(F34+I34+J34+K34+L34)," ")</f>
        <v>414999</v>
      </c>
      <c r="F34" s="131">
        <f>IF((H34+G34)&gt;0,(H34+G34)," ")</f>
        <v>414999</v>
      </c>
      <c r="G34" s="131">
        <f>G35</f>
        <v>47099</v>
      </c>
      <c r="H34" s="141">
        <f>H35</f>
        <v>367900</v>
      </c>
      <c r="I34" s="51"/>
      <c r="J34" s="71"/>
      <c r="K34" s="51"/>
      <c r="L34" s="356"/>
      <c r="M34" s="131">
        <f>M35</f>
        <v>74600</v>
      </c>
      <c r="N34" s="227">
        <f>N35</f>
        <v>74600</v>
      </c>
      <c r="O34" s="361"/>
      <c r="P34" s="16"/>
      <c r="Q34" s="16"/>
    </row>
    <row r="35" spans="1:17" s="13" customFormat="1" ht="24" customHeight="1" thickBot="1">
      <c r="A35" s="125"/>
      <c r="B35" s="100" t="s">
        <v>60</v>
      </c>
      <c r="C35" s="126" t="s">
        <v>61</v>
      </c>
      <c r="D35" s="150">
        <f>IF((E35+M35)&gt;0,(E35+M35)," ")</f>
        <v>489599</v>
      </c>
      <c r="E35" s="150">
        <f>F35</f>
        <v>414999</v>
      </c>
      <c r="F35" s="150">
        <f>H35+G35</f>
        <v>414999</v>
      </c>
      <c r="G35" s="150">
        <v>47099</v>
      </c>
      <c r="H35" s="106">
        <v>367900</v>
      </c>
      <c r="I35" s="54" t="s">
        <v>57</v>
      </c>
      <c r="J35" s="55"/>
      <c r="K35" s="54"/>
      <c r="L35" s="55"/>
      <c r="M35" s="150">
        <f>N35</f>
        <v>74600</v>
      </c>
      <c r="N35" s="178">
        <v>74600</v>
      </c>
      <c r="O35" s="366"/>
      <c r="P35" s="12"/>
      <c r="Q35" s="12"/>
    </row>
    <row r="36" spans="1:17" s="13" customFormat="1" ht="22.5" customHeight="1">
      <c r="A36" s="122">
        <v>710</v>
      </c>
      <c r="B36" s="123"/>
      <c r="C36" s="124" t="s">
        <v>62</v>
      </c>
      <c r="D36" s="131">
        <f>IF((E36+M36)&gt;0,(E36+M36)," ")</f>
        <v>918300</v>
      </c>
      <c r="E36" s="131">
        <f>IF((F36+I36+K36+L36+J36)&gt;0,(F36+I36+K36+L36+J36)," ")</f>
        <v>913800</v>
      </c>
      <c r="F36" s="131">
        <f>IF((G36+H36)&gt;0,(G36+H36)," ")</f>
        <v>913250</v>
      </c>
      <c r="G36" s="131">
        <f>G39+G40+G41</f>
        <v>366362</v>
      </c>
      <c r="H36" s="131">
        <f>SUM(H37:H41)</f>
        <v>546888</v>
      </c>
      <c r="I36" s="131"/>
      <c r="J36" s="131">
        <f>SUM(J38:J41)</f>
        <v>550</v>
      </c>
      <c r="K36" s="51"/>
      <c r="L36" s="52"/>
      <c r="M36" s="131">
        <f>N36</f>
        <v>4500</v>
      </c>
      <c r="N36" s="131">
        <f>N38</f>
        <v>4500</v>
      </c>
      <c r="O36" s="357"/>
      <c r="P36" s="17"/>
      <c r="Q36" s="17"/>
    </row>
    <row r="37" spans="1:17" s="13" customFormat="1" ht="18.75" customHeight="1">
      <c r="A37" s="200"/>
      <c r="B37" s="101" t="s">
        <v>195</v>
      </c>
      <c r="C37" s="140" t="s">
        <v>196</v>
      </c>
      <c r="D37" s="145">
        <f>E37</f>
        <v>4000</v>
      </c>
      <c r="E37" s="145">
        <f>F37</f>
        <v>4000</v>
      </c>
      <c r="F37" s="145">
        <f>H37</f>
        <v>4000</v>
      </c>
      <c r="G37" s="351"/>
      <c r="H37" s="144">
        <v>4000</v>
      </c>
      <c r="I37" s="351"/>
      <c r="J37" s="103"/>
      <c r="K37" s="137"/>
      <c r="L37" s="94"/>
      <c r="M37" s="351"/>
      <c r="N37" s="351"/>
      <c r="O37" s="358"/>
      <c r="P37" s="17"/>
      <c r="Q37" s="17"/>
    </row>
    <row r="38" spans="1:17" s="13" customFormat="1" ht="20.25" customHeight="1">
      <c r="A38" s="152"/>
      <c r="B38" s="153" t="s">
        <v>63</v>
      </c>
      <c r="C38" s="154" t="s">
        <v>64</v>
      </c>
      <c r="D38" s="161">
        <f>E38+M38</f>
        <v>349500</v>
      </c>
      <c r="E38" s="161">
        <f>F38</f>
        <v>345000</v>
      </c>
      <c r="F38" s="161">
        <f>H38</f>
        <v>345000</v>
      </c>
      <c r="G38" s="162"/>
      <c r="H38" s="163">
        <v>345000</v>
      </c>
      <c r="I38" s="56"/>
      <c r="J38" s="57"/>
      <c r="K38" s="56"/>
      <c r="L38" s="57"/>
      <c r="M38" s="161">
        <f>N38</f>
        <v>4500</v>
      </c>
      <c r="N38" s="161">
        <v>4500</v>
      </c>
      <c r="O38" s="354"/>
      <c r="P38" s="17"/>
      <c r="Q38" s="17"/>
    </row>
    <row r="39" spans="1:17" s="20" customFormat="1" ht="21" customHeight="1">
      <c r="A39" s="155"/>
      <c r="B39" s="115" t="s">
        <v>65</v>
      </c>
      <c r="C39" s="116" t="s">
        <v>66</v>
      </c>
      <c r="D39" s="164">
        <f t="shared" ref="D39:D47" si="1">IF((E39+M39)&gt;0,(E39+M39)," ")</f>
        <v>156000</v>
      </c>
      <c r="E39" s="164">
        <f>IF((F39+I39+J39+K39+L39)&gt;0,(F39+I39+J39+K39+L39)," ")</f>
        <v>156000</v>
      </c>
      <c r="F39" s="164">
        <f t="shared" si="0"/>
        <v>156000</v>
      </c>
      <c r="G39" s="165"/>
      <c r="H39" s="166">
        <v>156000</v>
      </c>
      <c r="I39" s="59"/>
      <c r="J39" s="60"/>
      <c r="K39" s="58"/>
      <c r="L39" s="61"/>
      <c r="M39" s="58"/>
      <c r="N39" s="58"/>
      <c r="O39" s="346"/>
      <c r="P39" s="19"/>
      <c r="Q39" s="19"/>
    </row>
    <row r="40" spans="1:17" s="20" customFormat="1" ht="20.25" customHeight="1">
      <c r="A40" s="155"/>
      <c r="B40" s="156" t="s">
        <v>67</v>
      </c>
      <c r="C40" s="157" t="s">
        <v>68</v>
      </c>
      <c r="D40" s="164">
        <f t="shared" si="1"/>
        <v>1500</v>
      </c>
      <c r="E40" s="164">
        <f>IF((F40+I40+J40+K40+L40)&gt;0,(F40+I40+J40+K40+L40)," ")</f>
        <v>1500</v>
      </c>
      <c r="F40" s="164">
        <f t="shared" si="0"/>
        <v>1500</v>
      </c>
      <c r="G40" s="165"/>
      <c r="H40" s="166">
        <v>1500</v>
      </c>
      <c r="I40" s="59"/>
      <c r="J40" s="60"/>
      <c r="K40" s="58"/>
      <c r="L40" s="61"/>
      <c r="M40" s="58"/>
      <c r="N40" s="58"/>
      <c r="O40" s="346"/>
      <c r="P40" s="19"/>
      <c r="Q40" s="19"/>
    </row>
    <row r="41" spans="1:17" s="20" customFormat="1" ht="20.25" customHeight="1" thickBot="1">
      <c r="A41" s="158"/>
      <c r="B41" s="159" t="s">
        <v>69</v>
      </c>
      <c r="C41" s="160" t="s">
        <v>70</v>
      </c>
      <c r="D41" s="149">
        <f t="shared" si="1"/>
        <v>407300</v>
      </c>
      <c r="E41" s="149">
        <f>F41+J41</f>
        <v>407300</v>
      </c>
      <c r="F41" s="149">
        <f>IF((G41+H41)&gt;0,(G41+H41)," ")</f>
        <v>406750</v>
      </c>
      <c r="G41" s="167">
        <v>366362</v>
      </c>
      <c r="H41" s="168">
        <v>40388</v>
      </c>
      <c r="I41" s="167"/>
      <c r="J41" s="168">
        <v>550</v>
      </c>
      <c r="K41" s="54"/>
      <c r="L41" s="55"/>
      <c r="M41" s="54"/>
      <c r="N41" s="54"/>
      <c r="O41" s="350"/>
      <c r="P41" s="19"/>
      <c r="Q41" s="19"/>
    </row>
    <row r="42" spans="1:17" s="13" customFormat="1" ht="22.5" customHeight="1">
      <c r="A42" s="122">
        <v>750</v>
      </c>
      <c r="B42" s="123"/>
      <c r="C42" s="124" t="s">
        <v>71</v>
      </c>
      <c r="D42" s="131">
        <f t="shared" si="1"/>
        <v>8985433</v>
      </c>
      <c r="E42" s="131">
        <f>IF((F42+J42+K42+L42)&gt;0,(F42+J42+K42+L42)," ")</f>
        <v>8649307</v>
      </c>
      <c r="F42" s="131">
        <f t="shared" si="0"/>
        <v>7647072</v>
      </c>
      <c r="G42" s="131">
        <f>G43+G44+G45+G46+G47</f>
        <v>5496618</v>
      </c>
      <c r="H42" s="131">
        <f>H43+H44+H45+H46+H47</f>
        <v>2150454</v>
      </c>
      <c r="I42" s="131" t="s">
        <v>57</v>
      </c>
      <c r="J42" s="131">
        <f>J43+J44+J45+J46+J47</f>
        <v>278500</v>
      </c>
      <c r="K42" s="131">
        <f>SUM(K43:K48)</f>
        <v>723735</v>
      </c>
      <c r="L42" s="173"/>
      <c r="M42" s="131">
        <f>SUM(M43:M48)</f>
        <v>336126</v>
      </c>
      <c r="N42" s="131">
        <f>SUM(N43:N48)</f>
        <v>336126</v>
      </c>
      <c r="O42" s="355">
        <f>SUM(O43:O48)</f>
        <v>222000</v>
      </c>
      <c r="P42" s="17"/>
      <c r="Q42" s="17"/>
    </row>
    <row r="43" spans="1:17" s="20" customFormat="1" ht="19.5" customHeight="1">
      <c r="A43" s="169"/>
      <c r="B43" s="231" t="s">
        <v>72</v>
      </c>
      <c r="C43" s="171" t="s">
        <v>73</v>
      </c>
      <c r="D43" s="175">
        <f t="shared" si="1"/>
        <v>116156</v>
      </c>
      <c r="E43" s="174">
        <f>IF((F43+I43+J43+K43+L43)&gt;0,(F43+I43+J43+K43+L43)," ")</f>
        <v>116156</v>
      </c>
      <c r="F43" s="175">
        <f t="shared" si="0"/>
        <v>116156</v>
      </c>
      <c r="G43" s="176">
        <v>116156</v>
      </c>
      <c r="H43" s="60"/>
      <c r="I43" s="67"/>
      <c r="J43" s="60"/>
      <c r="K43" s="66"/>
      <c r="L43" s="68"/>
      <c r="M43" s="69"/>
      <c r="N43" s="250"/>
      <c r="O43" s="304"/>
      <c r="P43" s="19"/>
      <c r="Q43" s="19"/>
    </row>
    <row r="44" spans="1:17" s="20" customFormat="1" ht="19.5" customHeight="1">
      <c r="A44" s="169"/>
      <c r="B44" s="229" t="s">
        <v>74</v>
      </c>
      <c r="C44" s="157" t="s">
        <v>75</v>
      </c>
      <c r="D44" s="175">
        <f t="shared" si="1"/>
        <v>271000</v>
      </c>
      <c r="E44" s="164">
        <f>IF((F44+I44+J44+K44+L44)&gt;0,(F44+I44+J44+K44+L44)," ")</f>
        <v>271000</v>
      </c>
      <c r="F44" s="175">
        <f t="shared" si="0"/>
        <v>2000</v>
      </c>
      <c r="G44" s="165"/>
      <c r="H44" s="166">
        <v>2000</v>
      </c>
      <c r="I44" s="165"/>
      <c r="J44" s="166">
        <v>269000</v>
      </c>
      <c r="K44" s="58"/>
      <c r="L44" s="70"/>
      <c r="M44" s="69"/>
      <c r="N44" s="251"/>
      <c r="O44" s="302"/>
      <c r="P44" s="19"/>
      <c r="Q44" s="19"/>
    </row>
    <row r="45" spans="1:17" s="20" customFormat="1" ht="18.75" customHeight="1">
      <c r="A45" s="169"/>
      <c r="B45" s="229" t="s">
        <v>76</v>
      </c>
      <c r="C45" s="157" t="s">
        <v>77</v>
      </c>
      <c r="D45" s="175">
        <f t="shared" si="1"/>
        <v>7459342</v>
      </c>
      <c r="E45" s="164">
        <f>IF((F45+I45+J45+K45+L45)&gt;0,(F45+I45+J45+K45+L45)," ")</f>
        <v>7345216</v>
      </c>
      <c r="F45" s="175">
        <f t="shared" si="0"/>
        <v>7335716</v>
      </c>
      <c r="G45" s="165">
        <v>5351162</v>
      </c>
      <c r="H45" s="166">
        <v>1984554</v>
      </c>
      <c r="I45" s="165"/>
      <c r="J45" s="166">
        <v>9500</v>
      </c>
      <c r="K45" s="58"/>
      <c r="L45" s="70"/>
      <c r="M45" s="175">
        <f>N45</f>
        <v>114126</v>
      </c>
      <c r="N45" s="252">
        <v>114126</v>
      </c>
      <c r="O45" s="305"/>
      <c r="P45" s="21"/>
      <c r="Q45" s="21"/>
    </row>
    <row r="46" spans="1:17" s="20" customFormat="1" ht="19.5" customHeight="1">
      <c r="A46" s="169"/>
      <c r="B46" s="229" t="s">
        <v>78</v>
      </c>
      <c r="C46" s="157" t="s">
        <v>79</v>
      </c>
      <c r="D46" s="175">
        <f t="shared" si="1"/>
        <v>20000</v>
      </c>
      <c r="E46" s="164">
        <f>IF((F46+I46+J46+K46+L46)&gt;0,(F46+I46+J46+K46+L46)," ")</f>
        <v>20000</v>
      </c>
      <c r="F46" s="175">
        <f t="shared" si="0"/>
        <v>20000</v>
      </c>
      <c r="G46" s="165">
        <v>16900</v>
      </c>
      <c r="H46" s="166">
        <v>3100</v>
      </c>
      <c r="I46" s="59"/>
      <c r="J46" s="60"/>
      <c r="K46" s="58"/>
      <c r="L46" s="70"/>
      <c r="M46" s="69"/>
      <c r="N46" s="251"/>
      <c r="O46" s="302"/>
      <c r="P46" s="19"/>
      <c r="Q46" s="19"/>
    </row>
    <row r="47" spans="1:17" s="20" customFormat="1" ht="18" customHeight="1">
      <c r="A47" s="169"/>
      <c r="B47" s="229" t="s">
        <v>80</v>
      </c>
      <c r="C47" s="157" t="s">
        <v>81</v>
      </c>
      <c r="D47" s="175">
        <f t="shared" si="1"/>
        <v>173200</v>
      </c>
      <c r="E47" s="164">
        <f>IF((F47+I47+J47+K47+L47)&gt;0,(F47+I47+J47+K47+L47)," ")</f>
        <v>173200</v>
      </c>
      <c r="F47" s="175">
        <f t="shared" si="0"/>
        <v>173200</v>
      </c>
      <c r="G47" s="165">
        <v>12400</v>
      </c>
      <c r="H47" s="166">
        <v>160800</v>
      </c>
      <c r="I47" s="59"/>
      <c r="J47" s="60"/>
      <c r="K47" s="58"/>
      <c r="L47" s="70"/>
      <c r="M47" s="69"/>
      <c r="N47" s="251"/>
      <c r="O47" s="302"/>
      <c r="P47" s="19"/>
      <c r="Q47" s="19"/>
    </row>
    <row r="48" spans="1:17" s="20" customFormat="1" ht="20.25" customHeight="1" thickBot="1">
      <c r="A48" s="306"/>
      <c r="B48" s="307" t="s">
        <v>183</v>
      </c>
      <c r="C48" s="160" t="s">
        <v>46</v>
      </c>
      <c r="D48" s="232">
        <f>E48+M48</f>
        <v>945735</v>
      </c>
      <c r="E48" s="149">
        <f>K48</f>
        <v>723735</v>
      </c>
      <c r="F48" s="232"/>
      <c r="G48" s="167"/>
      <c r="H48" s="168"/>
      <c r="I48" s="63"/>
      <c r="J48" s="64"/>
      <c r="K48" s="149">
        <v>723735</v>
      </c>
      <c r="L48" s="76"/>
      <c r="M48" s="331">
        <v>222000</v>
      </c>
      <c r="N48" s="332">
        <v>222000</v>
      </c>
      <c r="O48" s="333">
        <v>222000</v>
      </c>
      <c r="P48" s="19"/>
      <c r="Q48" s="19"/>
    </row>
    <row r="49" spans="1:17" s="20" customFormat="1" ht="20.25" customHeight="1" thickBot="1">
      <c r="A49" s="384">
        <v>1</v>
      </c>
      <c r="B49" s="385" t="s">
        <v>37</v>
      </c>
      <c r="C49" s="386">
        <v>3</v>
      </c>
      <c r="D49" s="387">
        <v>4</v>
      </c>
      <c r="E49" s="388">
        <v>5</v>
      </c>
      <c r="F49" s="387">
        <v>6</v>
      </c>
      <c r="G49" s="388">
        <v>7</v>
      </c>
      <c r="H49" s="387">
        <v>8</v>
      </c>
      <c r="I49" s="388">
        <v>9</v>
      </c>
      <c r="J49" s="387">
        <v>10</v>
      </c>
      <c r="K49" s="388">
        <v>11</v>
      </c>
      <c r="L49" s="409">
        <v>12</v>
      </c>
      <c r="M49" s="389">
        <v>13</v>
      </c>
      <c r="N49" s="390">
        <v>14</v>
      </c>
      <c r="O49" s="391">
        <v>15</v>
      </c>
      <c r="P49" s="19"/>
      <c r="Q49" s="19"/>
    </row>
    <row r="50" spans="1:17" s="13" customFormat="1" ht="18.75" customHeight="1">
      <c r="A50" s="179">
        <v>754</v>
      </c>
      <c r="B50" s="177"/>
      <c r="C50" s="124" t="s">
        <v>82</v>
      </c>
      <c r="D50" s="141">
        <f>IF((E50+M50)&gt;0,(E50+M50)," ")</f>
        <v>3874166</v>
      </c>
      <c r="E50" s="131">
        <f>IF((F50+J50+K50+L50+I50)&gt;0,(F50+J50+K50+L50)+I50," ")</f>
        <v>3425266</v>
      </c>
      <c r="F50" s="141">
        <f t="shared" si="0"/>
        <v>3248760</v>
      </c>
      <c r="G50" s="131">
        <f>G52</f>
        <v>2963900</v>
      </c>
      <c r="H50" s="141">
        <f>SUM(H52:H52)</f>
        <v>284860</v>
      </c>
      <c r="I50" s="131">
        <f>SUM(I51:I54)</f>
        <v>22500</v>
      </c>
      <c r="J50" s="141">
        <f>J52</f>
        <v>154006</v>
      </c>
      <c r="K50" s="51"/>
      <c r="L50" s="72"/>
      <c r="M50" s="141">
        <f>N50</f>
        <v>448900</v>
      </c>
      <c r="N50" s="227">
        <f>SUM(N51:N52)</f>
        <v>448900</v>
      </c>
      <c r="O50" s="290"/>
      <c r="P50" s="17"/>
      <c r="Q50" s="17"/>
    </row>
    <row r="51" spans="1:17" s="13" customFormat="1" ht="18.75" customHeight="1">
      <c r="A51" s="367"/>
      <c r="B51" s="370" t="s">
        <v>201</v>
      </c>
      <c r="C51" s="372" t="s">
        <v>202</v>
      </c>
      <c r="D51" s="143">
        <f>M51</f>
        <v>100000</v>
      </c>
      <c r="E51" s="103"/>
      <c r="F51" s="374"/>
      <c r="G51" s="103"/>
      <c r="H51" s="374"/>
      <c r="I51" s="103"/>
      <c r="J51" s="374"/>
      <c r="K51" s="94"/>
      <c r="L51" s="375"/>
      <c r="M51" s="144">
        <f>N51</f>
        <v>100000</v>
      </c>
      <c r="N51" s="143">
        <v>100000</v>
      </c>
      <c r="O51" s="358"/>
      <c r="P51" s="17"/>
      <c r="Q51" s="17"/>
    </row>
    <row r="52" spans="1:17" s="20" customFormat="1" ht="18.75" customHeight="1">
      <c r="A52" s="376"/>
      <c r="B52" s="371" t="s">
        <v>83</v>
      </c>
      <c r="C52" s="369" t="s">
        <v>84</v>
      </c>
      <c r="D52" s="117">
        <f>IF((E52+M52)&gt;0,(E52+M52)," ")</f>
        <v>3751666</v>
      </c>
      <c r="E52" s="134">
        <f>IF((F52+I52+J52+K52+L52)&gt;0,(F52+I52+J52+K52+L52)," ")</f>
        <v>3402766</v>
      </c>
      <c r="F52" s="117">
        <f>IF((G52+H52)&gt;0,(G52+H52)," ")</f>
        <v>3248760</v>
      </c>
      <c r="G52" s="121">
        <v>2963900</v>
      </c>
      <c r="H52" s="120">
        <v>284860</v>
      </c>
      <c r="I52" s="166"/>
      <c r="J52" s="120">
        <f>155899-1893</f>
        <v>154006</v>
      </c>
      <c r="K52" s="61"/>
      <c r="L52" s="70"/>
      <c r="M52" s="134">
        <f>N52</f>
        <v>348900</v>
      </c>
      <c r="N52" s="117">
        <v>348900</v>
      </c>
      <c r="O52" s="346"/>
      <c r="P52" s="19"/>
      <c r="Q52" s="19"/>
    </row>
    <row r="53" spans="1:17" s="20" customFormat="1" ht="19.5" customHeight="1">
      <c r="A53" s="376"/>
      <c r="B53" s="371" t="s">
        <v>203</v>
      </c>
      <c r="C53" s="369" t="s">
        <v>204</v>
      </c>
      <c r="D53" s="117">
        <f>E53</f>
        <v>15000</v>
      </c>
      <c r="E53" s="134">
        <f>I53</f>
        <v>15000</v>
      </c>
      <c r="F53" s="117"/>
      <c r="G53" s="121"/>
      <c r="H53" s="120"/>
      <c r="I53" s="166">
        <v>15000</v>
      </c>
      <c r="J53" s="120"/>
      <c r="K53" s="61"/>
      <c r="L53" s="70"/>
      <c r="M53" s="392"/>
      <c r="N53" s="393"/>
      <c r="O53" s="346"/>
      <c r="P53" s="19"/>
      <c r="Q53" s="19"/>
    </row>
    <row r="54" spans="1:17" s="20" customFormat="1" ht="19.5" customHeight="1" thickBot="1">
      <c r="A54" s="368"/>
      <c r="B54" s="377" t="s">
        <v>207</v>
      </c>
      <c r="C54" s="373" t="s">
        <v>46</v>
      </c>
      <c r="D54" s="150">
        <f>E54</f>
        <v>7500</v>
      </c>
      <c r="E54" s="106">
        <f>I54</f>
        <v>7500</v>
      </c>
      <c r="F54" s="150"/>
      <c r="G54" s="286"/>
      <c r="H54" s="285"/>
      <c r="I54" s="168">
        <v>7500</v>
      </c>
      <c r="J54" s="285"/>
      <c r="K54" s="55"/>
      <c r="L54" s="76"/>
      <c r="M54" s="331"/>
      <c r="N54" s="378"/>
      <c r="O54" s="350"/>
      <c r="P54" s="19"/>
      <c r="Q54" s="19"/>
    </row>
    <row r="55" spans="1:17" s="13" customFormat="1" ht="23.25" customHeight="1">
      <c r="A55" s="241">
        <v>757</v>
      </c>
      <c r="B55" s="123"/>
      <c r="C55" s="318" t="s">
        <v>85</v>
      </c>
      <c r="D55" s="131">
        <f>IF((E55+M55)&gt;0,(E55+M55)," ")</f>
        <v>546060</v>
      </c>
      <c r="E55" s="320">
        <f>IF((F55+I55+J55+K55+L55)&gt;0,(F55+I55+J55+K55+L55)," ")</f>
        <v>546060</v>
      </c>
      <c r="F55" s="51"/>
      <c r="G55" s="319"/>
      <c r="H55" s="51"/>
      <c r="I55" s="319"/>
      <c r="J55" s="131"/>
      <c r="K55" s="320"/>
      <c r="L55" s="131">
        <f>L56</f>
        <v>546060</v>
      </c>
      <c r="M55" s="321"/>
      <c r="N55" s="202"/>
      <c r="O55" s="347"/>
      <c r="P55" s="17"/>
      <c r="Q55" s="17"/>
    </row>
    <row r="56" spans="1:17" s="20" customFormat="1" ht="31.8" thickBot="1">
      <c r="A56" s="322"/>
      <c r="B56" s="309" t="s">
        <v>86</v>
      </c>
      <c r="C56" s="310" t="s">
        <v>87</v>
      </c>
      <c r="D56" s="178">
        <f>IF((E56+M56)&gt;0,(E56+M56)," ")</f>
        <v>546060</v>
      </c>
      <c r="E56" s="311">
        <f>IF((F56+I56+J56+K56+L56)&gt;0,(F56+I56+J56+K56+L56)," ")</f>
        <v>546060</v>
      </c>
      <c r="F56" s="74"/>
      <c r="G56" s="312"/>
      <c r="H56" s="313"/>
      <c r="I56" s="314"/>
      <c r="J56" s="313"/>
      <c r="K56" s="315"/>
      <c r="L56" s="178">
        <v>546060</v>
      </c>
      <c r="M56" s="316"/>
      <c r="N56" s="317"/>
      <c r="O56" s="308"/>
      <c r="P56" s="19"/>
      <c r="Q56" s="19"/>
    </row>
    <row r="57" spans="1:17" s="13" customFormat="1" ht="23.25" customHeight="1">
      <c r="A57" s="323">
        <v>758</v>
      </c>
      <c r="B57" s="324"/>
      <c r="C57" s="325" t="s">
        <v>88</v>
      </c>
      <c r="D57" s="131">
        <f>IF((E57+M57)&gt;0,(E57+M57)," ")</f>
        <v>288184</v>
      </c>
      <c r="E57" s="141">
        <f>IF((F57+I57+J57+K57+L57)&gt;0,(F57+I57+J57+K57+L57)," ")</f>
        <v>278184</v>
      </c>
      <c r="F57" s="131">
        <f>IF((G57+H57)&gt;0,(G57+H57)," ")</f>
        <v>278184</v>
      </c>
      <c r="G57" s="141"/>
      <c r="H57" s="131">
        <f>H58</f>
        <v>278184</v>
      </c>
      <c r="I57" s="85"/>
      <c r="J57" s="51"/>
      <c r="K57" s="85"/>
      <c r="L57" s="51"/>
      <c r="M57" s="202">
        <f>SUM(M58:M60)</f>
        <v>10000</v>
      </c>
      <c r="N57" s="257">
        <f>SUM(N58:N60)</f>
        <v>10000</v>
      </c>
      <c r="O57" s="290"/>
      <c r="P57" s="17"/>
      <c r="Q57" s="17"/>
    </row>
    <row r="58" spans="1:17" s="20" customFormat="1" ht="18" customHeight="1">
      <c r="A58" s="181"/>
      <c r="B58" s="400" t="s">
        <v>89</v>
      </c>
      <c r="C58" s="182" t="s">
        <v>90</v>
      </c>
      <c r="D58" s="196">
        <f>IF((E58+M58)&gt;0,(E58+M58)," ")</f>
        <v>288184</v>
      </c>
      <c r="E58" s="174">
        <f>IF((F58+I58+J58+K58+L58)&gt;0,(F58+I58+J58+K58+L58)," ")</f>
        <v>278184</v>
      </c>
      <c r="F58" s="196">
        <f>IF((G58+H58)&gt;0,(G58+H58)," ")</f>
        <v>278184</v>
      </c>
      <c r="G58" s="176"/>
      <c r="H58" s="197">
        <f>SUM(H59:H60)</f>
        <v>278184</v>
      </c>
      <c r="I58" s="67"/>
      <c r="J58" s="77"/>
      <c r="K58" s="66"/>
      <c r="L58" s="66"/>
      <c r="M58" s="193">
        <f>N58</f>
        <v>10000</v>
      </c>
      <c r="N58" s="253">
        <f>N61</f>
        <v>10000</v>
      </c>
      <c r="O58" s="304"/>
      <c r="P58" s="19"/>
      <c r="Q58" s="19"/>
    </row>
    <row r="59" spans="1:17" s="20" customFormat="1" ht="17.25" customHeight="1">
      <c r="A59" s="183"/>
      <c r="B59" s="184"/>
      <c r="C59" s="185" t="s">
        <v>91</v>
      </c>
      <c r="D59" s="189">
        <f>E59</f>
        <v>87075</v>
      </c>
      <c r="E59" s="190">
        <f>F59</f>
        <v>87075</v>
      </c>
      <c r="F59" s="189">
        <f>H59</f>
        <v>87075</v>
      </c>
      <c r="G59" s="191"/>
      <c r="H59" s="192">
        <v>87075</v>
      </c>
      <c r="I59" s="59"/>
      <c r="J59" s="60"/>
      <c r="K59" s="58"/>
      <c r="L59" s="58"/>
      <c r="M59" s="194"/>
      <c r="N59" s="254"/>
      <c r="O59" s="302"/>
      <c r="P59" s="19"/>
      <c r="Q59" s="19"/>
    </row>
    <row r="60" spans="1:17" s="20" customFormat="1" ht="18.75" customHeight="1">
      <c r="A60" s="183"/>
      <c r="B60" s="184"/>
      <c r="C60" s="185" t="s">
        <v>92</v>
      </c>
      <c r="D60" s="189">
        <f>E60</f>
        <v>191109</v>
      </c>
      <c r="E60" s="190">
        <f>F60</f>
        <v>191109</v>
      </c>
      <c r="F60" s="189">
        <f>H60</f>
        <v>191109</v>
      </c>
      <c r="G60" s="191"/>
      <c r="H60" s="192">
        <v>191109</v>
      </c>
      <c r="I60" s="59"/>
      <c r="J60" s="60"/>
      <c r="K60" s="58"/>
      <c r="L60" s="58"/>
      <c r="M60" s="194"/>
      <c r="N60" s="254"/>
      <c r="O60" s="302"/>
      <c r="P60" s="19"/>
      <c r="Q60" s="19"/>
    </row>
    <row r="61" spans="1:17" s="20" customFormat="1" ht="18.75" customHeight="1" thickBot="1">
      <c r="A61" s="186"/>
      <c r="B61" s="187"/>
      <c r="C61" s="188" t="s">
        <v>93</v>
      </c>
      <c r="D61" s="198">
        <f>N61</f>
        <v>10000</v>
      </c>
      <c r="E61" s="199"/>
      <c r="F61" s="80"/>
      <c r="G61" s="81"/>
      <c r="H61" s="82"/>
      <c r="I61" s="63"/>
      <c r="J61" s="64"/>
      <c r="K61" s="54"/>
      <c r="L61" s="54"/>
      <c r="M61" s="195">
        <f>N61</f>
        <v>10000</v>
      </c>
      <c r="N61" s="255">
        <v>10000</v>
      </c>
      <c r="O61" s="303"/>
      <c r="P61" s="19"/>
      <c r="Q61" s="19"/>
    </row>
    <row r="62" spans="1:17" s="13" customFormat="1" ht="23.25" customHeight="1">
      <c r="A62" s="122">
        <v>801</v>
      </c>
      <c r="B62" s="136"/>
      <c r="C62" s="124" t="s">
        <v>94</v>
      </c>
      <c r="D62" s="413">
        <f>IF((E62+M62)&gt;0,(E62+M62)," ")</f>
        <v>24190943.999999996</v>
      </c>
      <c r="E62" s="412">
        <f>IF((F62+I62+J62+L62+K62)&gt;0,(F62+I62+J62+L62+K62)," ")</f>
        <v>23975943.999999996</v>
      </c>
      <c r="F62" s="413">
        <f t="shared" ref="F62:F86" si="2">IF((G62+H62)&gt;0,(G62+H62)," ")</f>
        <v>23353523.999999996</v>
      </c>
      <c r="G62" s="412">
        <f>SUM(G63:G74)</f>
        <v>19478010.939999998</v>
      </c>
      <c r="H62" s="413">
        <f t="shared" ref="H62:N62" si="3">SUM(H63:H74)</f>
        <v>3875513.06</v>
      </c>
      <c r="I62" s="131">
        <f t="shared" si="3"/>
        <v>288820</v>
      </c>
      <c r="J62" s="141">
        <f t="shared" si="3"/>
        <v>227031</v>
      </c>
      <c r="K62" s="131">
        <f>SUM(K63:K74)</f>
        <v>106569</v>
      </c>
      <c r="L62" s="51"/>
      <c r="M62" s="379">
        <f t="shared" si="3"/>
        <v>215000</v>
      </c>
      <c r="N62" s="380">
        <f t="shared" si="3"/>
        <v>215000</v>
      </c>
      <c r="O62" s="360"/>
      <c r="P62" s="17"/>
      <c r="Q62" s="17"/>
    </row>
    <row r="63" spans="1:17" s="20" customFormat="1" ht="18.75" customHeight="1">
      <c r="A63" s="155"/>
      <c r="B63" s="156" t="s">
        <v>95</v>
      </c>
      <c r="C63" s="157" t="s">
        <v>96</v>
      </c>
      <c r="D63" s="414">
        <f>IF((E63+M63)&gt;0,(E63+M63)," ")</f>
        <v>1149015.8700000001</v>
      </c>
      <c r="E63" s="414">
        <f>IF((F63+I63+J63+K63+L63)&gt;0,(F63+I63+J63+K63+L63)," ")</f>
        <v>1089015.8700000001</v>
      </c>
      <c r="F63" s="414">
        <f t="shared" si="2"/>
        <v>1085004.8700000001</v>
      </c>
      <c r="G63" s="410">
        <v>730708.54</v>
      </c>
      <c r="H63" s="411">
        <v>354296.33</v>
      </c>
      <c r="I63" s="165"/>
      <c r="J63" s="166">
        <v>4011</v>
      </c>
      <c r="K63" s="58"/>
      <c r="L63" s="61"/>
      <c r="M63" s="164">
        <f>N63</f>
        <v>60000</v>
      </c>
      <c r="N63" s="252">
        <v>60000</v>
      </c>
      <c r="O63" s="304"/>
      <c r="P63" s="19"/>
      <c r="Q63" s="19"/>
    </row>
    <row r="64" spans="1:17" s="20" customFormat="1" ht="18" customHeight="1">
      <c r="A64" s="155"/>
      <c r="B64" s="156" t="s">
        <v>97</v>
      </c>
      <c r="C64" s="157" t="s">
        <v>98</v>
      </c>
      <c r="D64" s="414">
        <f t="shared" ref="D64:D75" si="4">IF((E64+M64)&gt;0,(E64+M64)," ")</f>
        <v>2711605.13</v>
      </c>
      <c r="E64" s="414">
        <f>IF((F64+I64+J64+K64+L64)&gt;0,(F64+I64+J64+K64+L64)," ")</f>
        <v>2711605.13</v>
      </c>
      <c r="F64" s="414">
        <f t="shared" si="2"/>
        <v>2637571.13</v>
      </c>
      <c r="G64" s="410">
        <v>2350374.4</v>
      </c>
      <c r="H64" s="411">
        <v>287196.73</v>
      </c>
      <c r="I64" s="165"/>
      <c r="J64" s="166">
        <v>74034</v>
      </c>
      <c r="K64" s="58"/>
      <c r="L64" s="61"/>
      <c r="M64" s="381"/>
      <c r="N64" s="254"/>
      <c r="O64" s="302"/>
      <c r="P64" s="19"/>
      <c r="Q64" s="19"/>
    </row>
    <row r="65" spans="1:17" s="20" customFormat="1" ht="18" customHeight="1">
      <c r="A65" s="155"/>
      <c r="B65" s="156" t="s">
        <v>99</v>
      </c>
      <c r="C65" s="157" t="s">
        <v>100</v>
      </c>
      <c r="D65" s="164">
        <f t="shared" si="4"/>
        <v>5697667</v>
      </c>
      <c r="E65" s="164">
        <f>IF((F65+I65+J65+L65)&gt;0,(F65+I65+J65+L65)," ")</f>
        <v>5697667</v>
      </c>
      <c r="F65" s="164">
        <f t="shared" si="2"/>
        <v>5682117</v>
      </c>
      <c r="G65" s="165">
        <v>4792924</v>
      </c>
      <c r="H65" s="166">
        <v>889193</v>
      </c>
      <c r="I65" s="165"/>
      <c r="J65" s="166">
        <v>15550</v>
      </c>
      <c r="K65" s="58" t="s">
        <v>57</v>
      </c>
      <c r="L65" s="61"/>
      <c r="M65" s="382">
        <f>N65</f>
        <v>0</v>
      </c>
      <c r="N65" s="383">
        <v>0</v>
      </c>
      <c r="O65" s="305"/>
      <c r="P65" s="21"/>
      <c r="Q65" s="21"/>
    </row>
    <row r="66" spans="1:17" s="20" customFormat="1" ht="19.5" customHeight="1">
      <c r="A66" s="155"/>
      <c r="B66" s="156" t="s">
        <v>101</v>
      </c>
      <c r="C66" s="157" t="s">
        <v>102</v>
      </c>
      <c r="D66" s="164">
        <f t="shared" si="4"/>
        <v>12405763</v>
      </c>
      <c r="E66" s="164">
        <f t="shared" ref="E66:E72" si="5">IF((F66+I66+J66+K66+L66)&gt;0,(F66+I66+J66+K66+L66)," ")</f>
        <v>12290763</v>
      </c>
      <c r="F66" s="164">
        <f t="shared" si="2"/>
        <v>11879399</v>
      </c>
      <c r="G66" s="165">
        <v>10062981</v>
      </c>
      <c r="H66" s="166">
        <v>1816418</v>
      </c>
      <c r="I66" s="165">
        <v>279280</v>
      </c>
      <c r="J66" s="166">
        <v>132084</v>
      </c>
      <c r="K66" s="58"/>
      <c r="L66" s="61"/>
      <c r="M66" s="164">
        <f>N66</f>
        <v>115000</v>
      </c>
      <c r="N66" s="252">
        <v>115000</v>
      </c>
      <c r="O66" s="302"/>
      <c r="P66" s="19"/>
      <c r="Q66" s="19"/>
    </row>
    <row r="67" spans="1:17" s="20" customFormat="1" ht="19.5" customHeight="1">
      <c r="A67" s="155"/>
      <c r="B67" s="156" t="s">
        <v>205</v>
      </c>
      <c r="C67" s="157" t="s">
        <v>206</v>
      </c>
      <c r="D67" s="164">
        <f>M67</f>
        <v>40000</v>
      </c>
      <c r="E67" s="164"/>
      <c r="F67" s="164"/>
      <c r="G67" s="165"/>
      <c r="H67" s="166"/>
      <c r="I67" s="165"/>
      <c r="J67" s="166"/>
      <c r="K67" s="58"/>
      <c r="L67" s="61"/>
      <c r="M67" s="164">
        <f>N67</f>
        <v>40000</v>
      </c>
      <c r="N67" s="252">
        <v>40000</v>
      </c>
      <c r="O67" s="302"/>
      <c r="P67" s="19"/>
      <c r="Q67" s="19"/>
    </row>
    <row r="68" spans="1:17" s="20" customFormat="1" ht="18" customHeight="1">
      <c r="A68" s="155"/>
      <c r="B68" s="156" t="s">
        <v>103</v>
      </c>
      <c r="C68" s="157" t="s">
        <v>104</v>
      </c>
      <c r="D68" s="164">
        <f t="shared" si="4"/>
        <v>402285</v>
      </c>
      <c r="E68" s="164">
        <f t="shared" si="5"/>
        <v>402285</v>
      </c>
      <c r="F68" s="164">
        <f t="shared" si="2"/>
        <v>401700</v>
      </c>
      <c r="G68" s="165">
        <v>383316</v>
      </c>
      <c r="H68" s="166">
        <v>18384</v>
      </c>
      <c r="I68" s="165"/>
      <c r="J68" s="166">
        <v>585</v>
      </c>
      <c r="K68" s="58"/>
      <c r="L68" s="61"/>
      <c r="M68" s="70"/>
      <c r="N68" s="251"/>
      <c r="O68" s="305"/>
      <c r="P68" s="21"/>
      <c r="Q68" s="21"/>
    </row>
    <row r="69" spans="1:17" s="20" customFormat="1" ht="31.2">
      <c r="A69" s="155"/>
      <c r="B69" s="156" t="s">
        <v>105</v>
      </c>
      <c r="C69" s="157" t="s">
        <v>106</v>
      </c>
      <c r="D69" s="117">
        <f>IF((E69+M69)&gt;0,(E69+M69)," ")</f>
        <v>489913</v>
      </c>
      <c r="E69" s="117">
        <f>IF((F69+I69+J69+K69+L69)&gt;0,(F69+I69+J69+K69+L69)," ")</f>
        <v>489913</v>
      </c>
      <c r="F69" s="117">
        <f t="shared" si="2"/>
        <v>479606</v>
      </c>
      <c r="G69" s="120">
        <v>455692</v>
      </c>
      <c r="H69" s="121">
        <v>23914</v>
      </c>
      <c r="I69" s="120">
        <v>9540</v>
      </c>
      <c r="J69" s="121">
        <v>767</v>
      </c>
      <c r="K69" s="58"/>
      <c r="L69" s="61"/>
      <c r="M69" s="70"/>
      <c r="N69" s="251"/>
      <c r="O69" s="302"/>
      <c r="P69" s="19"/>
      <c r="Q69" s="19"/>
    </row>
    <row r="70" spans="1:17" s="20" customFormat="1" ht="18" customHeight="1">
      <c r="A70" s="155"/>
      <c r="B70" s="156" t="s">
        <v>107</v>
      </c>
      <c r="C70" s="157" t="s">
        <v>108</v>
      </c>
      <c r="D70" s="164">
        <f t="shared" si="4"/>
        <v>438668</v>
      </c>
      <c r="E70" s="164">
        <f t="shared" si="5"/>
        <v>438668</v>
      </c>
      <c r="F70" s="164">
        <f t="shared" si="2"/>
        <v>438668</v>
      </c>
      <c r="G70" s="165">
        <v>438668</v>
      </c>
      <c r="H70" s="166"/>
      <c r="I70" s="59"/>
      <c r="J70" s="60"/>
      <c r="K70" s="58"/>
      <c r="L70" s="61"/>
      <c r="M70" s="70"/>
      <c r="N70" s="251"/>
      <c r="O70" s="305"/>
      <c r="P70" s="21"/>
      <c r="Q70" s="21"/>
    </row>
    <row r="71" spans="1:17" s="20" customFormat="1" ht="20.25" customHeight="1">
      <c r="A71" s="155"/>
      <c r="B71" s="156" t="s">
        <v>109</v>
      </c>
      <c r="C71" s="157" t="s">
        <v>110</v>
      </c>
      <c r="D71" s="164">
        <f t="shared" si="4"/>
        <v>115267</v>
      </c>
      <c r="E71" s="164">
        <f t="shared" si="5"/>
        <v>115267</v>
      </c>
      <c r="F71" s="164">
        <f>IF((G71+H71)&gt;0,(G71+H71)," ")</f>
        <v>115267</v>
      </c>
      <c r="G71" s="359">
        <v>3000</v>
      </c>
      <c r="H71" s="166">
        <v>112267</v>
      </c>
      <c r="I71" s="59"/>
      <c r="J71" s="60"/>
      <c r="K71" s="58"/>
      <c r="L71" s="61"/>
      <c r="M71" s="70"/>
      <c r="N71" s="251"/>
      <c r="O71" s="302"/>
      <c r="P71" s="19"/>
      <c r="Q71" s="19"/>
    </row>
    <row r="72" spans="1:17" s="20" customFormat="1" ht="18.75" customHeight="1">
      <c r="A72" s="155"/>
      <c r="B72" s="156" t="s">
        <v>111</v>
      </c>
      <c r="C72" s="157" t="s">
        <v>112</v>
      </c>
      <c r="D72" s="164">
        <f t="shared" si="4"/>
        <v>273780</v>
      </c>
      <c r="E72" s="164">
        <f t="shared" si="5"/>
        <v>273780</v>
      </c>
      <c r="F72" s="164">
        <f t="shared" si="2"/>
        <v>273780</v>
      </c>
      <c r="G72" s="165">
        <v>109384</v>
      </c>
      <c r="H72" s="166">
        <v>164396</v>
      </c>
      <c r="I72" s="59"/>
      <c r="J72" s="60"/>
      <c r="K72" s="58"/>
      <c r="L72" s="61"/>
      <c r="M72" s="70"/>
      <c r="N72" s="251"/>
      <c r="O72" s="302"/>
      <c r="P72" s="19"/>
      <c r="Q72" s="19"/>
    </row>
    <row r="73" spans="1:17" s="20" customFormat="1" ht="81" customHeight="1">
      <c r="A73" s="155"/>
      <c r="B73" s="156" t="s">
        <v>199</v>
      </c>
      <c r="C73" s="362" t="s">
        <v>200</v>
      </c>
      <c r="D73" s="117">
        <f>E73</f>
        <v>146563</v>
      </c>
      <c r="E73" s="117">
        <f>F73</f>
        <v>146563</v>
      </c>
      <c r="F73" s="117">
        <f>G73</f>
        <v>146563</v>
      </c>
      <c r="G73" s="120">
        <v>146563</v>
      </c>
      <c r="H73" s="121"/>
      <c r="I73" s="59"/>
      <c r="J73" s="60"/>
      <c r="K73" s="58"/>
      <c r="L73" s="61"/>
      <c r="M73" s="70"/>
      <c r="N73" s="251"/>
      <c r="O73" s="302"/>
      <c r="P73" s="19"/>
      <c r="Q73" s="19"/>
    </row>
    <row r="74" spans="1:17" s="20" customFormat="1" ht="19.5" customHeight="1" thickBot="1">
      <c r="A74" s="62"/>
      <c r="B74" s="159" t="s">
        <v>113</v>
      </c>
      <c r="C74" s="160" t="s">
        <v>46</v>
      </c>
      <c r="D74" s="149">
        <f t="shared" si="4"/>
        <v>320417</v>
      </c>
      <c r="E74" s="149">
        <f>IF((F74+K74)&gt;0,(F74+K74)," ")</f>
        <v>320417</v>
      </c>
      <c r="F74" s="149">
        <f>IF((G74+H74)&gt;0,(G74+H74)," ")</f>
        <v>213848</v>
      </c>
      <c r="G74" s="167">
        <v>4400</v>
      </c>
      <c r="H74" s="168">
        <v>209448</v>
      </c>
      <c r="I74" s="63" t="s">
        <v>57</v>
      </c>
      <c r="J74" s="64"/>
      <c r="K74" s="149">
        <v>106569</v>
      </c>
      <c r="L74" s="55"/>
      <c r="M74" s="76"/>
      <c r="N74" s="256"/>
      <c r="O74" s="326"/>
      <c r="P74" s="21"/>
      <c r="Q74" s="21"/>
    </row>
    <row r="75" spans="1:17" s="13" customFormat="1" ht="22.5" customHeight="1">
      <c r="A75" s="122">
        <v>851</v>
      </c>
      <c r="B75" s="123"/>
      <c r="C75" s="124" t="s">
        <v>114</v>
      </c>
      <c r="D75" s="131">
        <f t="shared" si="4"/>
        <v>3327816</v>
      </c>
      <c r="E75" s="131">
        <f>IF((F75+I75)&gt;0,(F75+I75)," ")</f>
        <v>2627816</v>
      </c>
      <c r="F75" s="131">
        <f t="shared" si="2"/>
        <v>2622816</v>
      </c>
      <c r="G75" s="131">
        <f>SUM(G77:G80)</f>
        <v>19429</v>
      </c>
      <c r="H75" s="131">
        <f>SUM(H77:H80)</f>
        <v>2603387</v>
      </c>
      <c r="I75" s="131">
        <f>SUM(I76:I80)</f>
        <v>5000</v>
      </c>
      <c r="J75" s="51"/>
      <c r="K75" s="51"/>
      <c r="L75" s="52"/>
      <c r="M75" s="202">
        <f>SUM(M76:M80)</f>
        <v>700000</v>
      </c>
      <c r="N75" s="257">
        <f>SUM(N76:N80)</f>
        <v>700000</v>
      </c>
      <c r="O75" s="290"/>
      <c r="P75" s="17"/>
      <c r="Q75" s="17"/>
    </row>
    <row r="76" spans="1:17" s="13" customFormat="1" ht="19.5" customHeight="1">
      <c r="A76" s="200"/>
      <c r="B76" s="101" t="s">
        <v>179</v>
      </c>
      <c r="C76" s="140" t="s">
        <v>180</v>
      </c>
      <c r="D76" s="145">
        <f>M76</f>
        <v>700000</v>
      </c>
      <c r="E76" s="137"/>
      <c r="F76" s="137"/>
      <c r="G76" s="137"/>
      <c r="H76" s="94"/>
      <c r="I76" s="137"/>
      <c r="J76" s="94"/>
      <c r="K76" s="138"/>
      <c r="L76" s="139"/>
      <c r="M76" s="201">
        <f>N76</f>
        <v>700000</v>
      </c>
      <c r="N76" s="258">
        <v>700000</v>
      </c>
      <c r="O76" s="301"/>
      <c r="P76" s="17"/>
      <c r="Q76" s="17"/>
    </row>
    <row r="77" spans="1:17" s="20" customFormat="1" ht="19.5" customHeight="1">
      <c r="A77" s="155"/>
      <c r="B77" s="156" t="s">
        <v>115</v>
      </c>
      <c r="C77" s="157" t="s">
        <v>116</v>
      </c>
      <c r="D77" s="164">
        <f>IF((E77+M77)&gt;0,(E77+M77)," ")</f>
        <v>4500</v>
      </c>
      <c r="E77" s="164">
        <f>IF((F77+I77+J77+K77+L77)&gt;0,(F77+I77+J77+K77+L77)," ")</f>
        <v>4500</v>
      </c>
      <c r="F77" s="164">
        <f t="shared" si="2"/>
        <v>4500</v>
      </c>
      <c r="G77" s="59"/>
      <c r="H77" s="166">
        <v>4500</v>
      </c>
      <c r="I77" s="59"/>
      <c r="J77" s="60"/>
      <c r="K77" s="83"/>
      <c r="L77" s="70"/>
      <c r="M77" s="69"/>
      <c r="N77" s="251"/>
      <c r="O77" s="302"/>
      <c r="P77" s="19"/>
      <c r="Q77" s="19"/>
    </row>
    <row r="78" spans="1:17" s="20" customFormat="1" ht="19.5" customHeight="1">
      <c r="A78" s="155"/>
      <c r="B78" s="156" t="s">
        <v>212</v>
      </c>
      <c r="C78" s="157" t="s">
        <v>213</v>
      </c>
      <c r="D78" s="164">
        <f>E78</f>
        <v>65413</v>
      </c>
      <c r="E78" s="164">
        <f>F78</f>
        <v>65413</v>
      </c>
      <c r="F78" s="164">
        <f>SUM(G78:H78)</f>
        <v>65413</v>
      </c>
      <c r="G78" s="165">
        <f>10620+6809</f>
        <v>17429</v>
      </c>
      <c r="H78" s="166">
        <f>20823+27161</f>
        <v>47984</v>
      </c>
      <c r="I78" s="59"/>
      <c r="J78" s="60"/>
      <c r="K78" s="83"/>
      <c r="L78" s="70"/>
      <c r="M78" s="69"/>
      <c r="N78" s="251"/>
      <c r="O78" s="302"/>
      <c r="P78" s="19"/>
      <c r="Q78" s="19"/>
    </row>
    <row r="79" spans="1:17" s="20" customFormat="1" ht="38.25" customHeight="1">
      <c r="A79" s="155"/>
      <c r="B79" s="156" t="s">
        <v>117</v>
      </c>
      <c r="C79" s="157" t="s">
        <v>118</v>
      </c>
      <c r="D79" s="117">
        <f>IF((E79+M79)&gt;0,(E79+M79)," ")</f>
        <v>2524103</v>
      </c>
      <c r="E79" s="117">
        <f>IF((F79+I79+J79+K79+L79)&gt;0,(F79+I79+J79+K79+L79)," ")</f>
        <v>2524103</v>
      </c>
      <c r="F79" s="117">
        <f>IF((H79)&gt;0,(H79)," ")</f>
        <v>2524103</v>
      </c>
      <c r="G79" s="120" t="s">
        <v>57</v>
      </c>
      <c r="H79" s="121">
        <v>2524103</v>
      </c>
      <c r="I79" s="59"/>
      <c r="J79" s="60"/>
      <c r="K79" s="83"/>
      <c r="L79" s="70"/>
      <c r="M79" s="69"/>
      <c r="N79" s="251"/>
      <c r="O79" s="305"/>
      <c r="P79" s="21"/>
      <c r="Q79" s="21"/>
    </row>
    <row r="80" spans="1:17" s="20" customFormat="1" ht="18.75" customHeight="1" thickBot="1">
      <c r="A80" s="158"/>
      <c r="B80" s="159" t="s">
        <v>119</v>
      </c>
      <c r="C80" s="160" t="s">
        <v>46</v>
      </c>
      <c r="D80" s="149">
        <f>IF((E80+M80)&gt;0,(E80+M80)," ")</f>
        <v>33800</v>
      </c>
      <c r="E80" s="149">
        <f>IF((F80+J80+K80+L80)&gt;0,(F80+J80+K80+L80+I80)," ")</f>
        <v>33800</v>
      </c>
      <c r="F80" s="149">
        <f t="shared" si="2"/>
        <v>28800</v>
      </c>
      <c r="G80" s="167">
        <v>2000</v>
      </c>
      <c r="H80" s="168">
        <v>26800</v>
      </c>
      <c r="I80" s="167">
        <v>5000</v>
      </c>
      <c r="J80" s="64"/>
      <c r="K80" s="75"/>
      <c r="L80" s="76"/>
      <c r="M80" s="84"/>
      <c r="N80" s="256"/>
      <c r="O80" s="326"/>
      <c r="P80" s="21"/>
      <c r="Q80" s="21"/>
    </row>
    <row r="81" spans="1:17" s="13" customFormat="1" ht="24.75" customHeight="1">
      <c r="A81" s="122">
        <v>852</v>
      </c>
      <c r="B81" s="123"/>
      <c r="C81" s="124" t="s">
        <v>120</v>
      </c>
      <c r="D81" s="131">
        <f>IF((E81+M81)&gt;0,(E81+M81)," ")</f>
        <v>7878956</v>
      </c>
      <c r="E81" s="131">
        <f t="shared" ref="E81:E90" si="6">IF((F81+I81+J81+K81+L81)&gt;0,(F81+I81+J81+K81+L81)," ")</f>
        <v>7846456</v>
      </c>
      <c r="F81" s="131">
        <f t="shared" si="2"/>
        <v>5198743</v>
      </c>
      <c r="G81" s="131">
        <f>SUM(G82:G86)</f>
        <v>3795404</v>
      </c>
      <c r="H81" s="131">
        <f>SUM(H82:H86)</f>
        <v>1403339</v>
      </c>
      <c r="I81" s="131">
        <f>SUM(I82:I86)</f>
        <v>481497</v>
      </c>
      <c r="J81" s="131">
        <f>SUM(J82:J86)</f>
        <v>2166216</v>
      </c>
      <c r="K81" s="85"/>
      <c r="L81" s="72"/>
      <c r="M81" s="141">
        <f>SUM(N81)</f>
        <v>32500</v>
      </c>
      <c r="N81" s="227">
        <f>SUM(N82:N86)</f>
        <v>32500</v>
      </c>
      <c r="O81" s="290"/>
      <c r="P81" s="17"/>
      <c r="Q81" s="17"/>
    </row>
    <row r="82" spans="1:17" s="20" customFormat="1" ht="19.5" customHeight="1">
      <c r="A82" s="169"/>
      <c r="B82" s="170" t="s">
        <v>121</v>
      </c>
      <c r="C82" s="203" t="s">
        <v>122</v>
      </c>
      <c r="D82" s="174">
        <f>IF((E82+M82)&gt;0,(E82+M82)," ")</f>
        <v>1728001</v>
      </c>
      <c r="E82" s="175">
        <f t="shared" si="6"/>
        <v>1728001</v>
      </c>
      <c r="F82" s="174">
        <f t="shared" si="2"/>
        <v>1382135</v>
      </c>
      <c r="G82" s="166">
        <v>943891</v>
      </c>
      <c r="H82" s="176">
        <v>438244</v>
      </c>
      <c r="I82" s="166">
        <v>248338</v>
      </c>
      <c r="J82" s="176">
        <v>97528</v>
      </c>
      <c r="K82" s="61"/>
      <c r="L82" s="70"/>
      <c r="M82" s="68"/>
      <c r="N82" s="250"/>
      <c r="O82" s="304"/>
      <c r="P82" s="19"/>
      <c r="Q82" s="19"/>
    </row>
    <row r="83" spans="1:17" s="20" customFormat="1" ht="18" customHeight="1">
      <c r="A83" s="169"/>
      <c r="B83" s="172" t="s">
        <v>123</v>
      </c>
      <c r="C83" s="203" t="s">
        <v>124</v>
      </c>
      <c r="D83" s="164">
        <f>IF((E83+M83)&gt;0,(E83+M83)," ")</f>
        <v>2275913</v>
      </c>
      <c r="E83" s="175">
        <f t="shared" si="6"/>
        <v>2243413</v>
      </c>
      <c r="F83" s="164">
        <f t="shared" si="2"/>
        <v>2238413</v>
      </c>
      <c r="G83" s="166">
        <v>1477688</v>
      </c>
      <c r="H83" s="165">
        <v>760725</v>
      </c>
      <c r="I83" s="166"/>
      <c r="J83" s="165">
        <v>5000</v>
      </c>
      <c r="K83" s="61"/>
      <c r="L83" s="70"/>
      <c r="M83" s="164">
        <f>N83</f>
        <v>32500</v>
      </c>
      <c r="N83" s="252">
        <v>32500</v>
      </c>
      <c r="O83" s="302"/>
      <c r="P83" s="19"/>
      <c r="Q83" s="19"/>
    </row>
    <row r="84" spans="1:17" s="20" customFormat="1" ht="18" customHeight="1">
      <c r="A84" s="169"/>
      <c r="B84" s="172" t="s">
        <v>125</v>
      </c>
      <c r="C84" s="203" t="s">
        <v>126</v>
      </c>
      <c r="D84" s="164">
        <f t="shared" ref="D84:D90" si="7">IF((E84+M84)&gt;0,(E84+M84)," ")</f>
        <v>2998061</v>
      </c>
      <c r="E84" s="175">
        <f t="shared" si="6"/>
        <v>2998061</v>
      </c>
      <c r="F84" s="164">
        <f t="shared" si="2"/>
        <v>702464</v>
      </c>
      <c r="G84" s="166">
        <f>636846+33168</f>
        <v>670014</v>
      </c>
      <c r="H84" s="165">
        <v>32450</v>
      </c>
      <c r="I84" s="166">
        <v>233159</v>
      </c>
      <c r="J84" s="165">
        <v>2062438</v>
      </c>
      <c r="K84" s="61"/>
      <c r="L84" s="70"/>
      <c r="M84" s="70"/>
      <c r="N84" s="251"/>
      <c r="O84" s="305"/>
      <c r="P84" s="21"/>
      <c r="Q84" s="21"/>
    </row>
    <row r="85" spans="1:17" s="20" customFormat="1" ht="18.75" customHeight="1">
      <c r="A85" s="169"/>
      <c r="B85" s="172" t="s">
        <v>127</v>
      </c>
      <c r="C85" s="203" t="s">
        <v>128</v>
      </c>
      <c r="D85" s="164">
        <f t="shared" si="7"/>
        <v>776864</v>
      </c>
      <c r="E85" s="175">
        <f t="shared" si="6"/>
        <v>776864</v>
      </c>
      <c r="F85" s="164">
        <f t="shared" si="2"/>
        <v>775664</v>
      </c>
      <c r="G85" s="166">
        <v>643010</v>
      </c>
      <c r="H85" s="165">
        <v>132654</v>
      </c>
      <c r="I85" s="166"/>
      <c r="J85" s="165">
        <v>1200</v>
      </c>
      <c r="K85" s="61"/>
      <c r="L85" s="70"/>
      <c r="M85" s="70"/>
      <c r="N85" s="251"/>
      <c r="O85" s="302"/>
      <c r="P85" s="19"/>
      <c r="Q85" s="19"/>
    </row>
    <row r="86" spans="1:17" s="20" customFormat="1" ht="31.8" thickBot="1">
      <c r="A86" s="306"/>
      <c r="B86" s="180" t="s">
        <v>129</v>
      </c>
      <c r="C86" s="210" t="s">
        <v>130</v>
      </c>
      <c r="D86" s="149">
        <f t="shared" si="7"/>
        <v>100117</v>
      </c>
      <c r="E86" s="232">
        <f t="shared" si="6"/>
        <v>100117</v>
      </c>
      <c r="F86" s="149">
        <f t="shared" si="2"/>
        <v>100067</v>
      </c>
      <c r="G86" s="168">
        <v>60801</v>
      </c>
      <c r="H86" s="167">
        <v>39266</v>
      </c>
      <c r="I86" s="168"/>
      <c r="J86" s="167">
        <v>50</v>
      </c>
      <c r="K86" s="55"/>
      <c r="L86" s="76"/>
      <c r="M86" s="76"/>
      <c r="N86" s="256"/>
      <c r="O86" s="303"/>
      <c r="P86" s="19"/>
      <c r="Q86" s="19"/>
    </row>
    <row r="87" spans="1:17" s="13" customFormat="1" ht="26.25" customHeight="1">
      <c r="A87" s="179">
        <v>853</v>
      </c>
      <c r="B87" s="123"/>
      <c r="C87" s="204" t="s">
        <v>131</v>
      </c>
      <c r="D87" s="131">
        <f t="shared" si="7"/>
        <v>2741663</v>
      </c>
      <c r="E87" s="141">
        <f t="shared" si="6"/>
        <v>2741663</v>
      </c>
      <c r="F87" s="131">
        <f>IF((G87+H87)&gt;0,(G87+H87)," ")</f>
        <v>2445188</v>
      </c>
      <c r="G87" s="141">
        <f>SUM(G88:G91)</f>
        <v>2261181</v>
      </c>
      <c r="H87" s="131">
        <f>SUM(H88:H90)</f>
        <v>184007</v>
      </c>
      <c r="I87" s="141">
        <f>SUM(I88:I92)</f>
        <v>290245</v>
      </c>
      <c r="J87" s="131">
        <f>SUM(J88:J90)</f>
        <v>6230</v>
      </c>
      <c r="K87" s="404">
        <v>0</v>
      </c>
      <c r="L87" s="405"/>
      <c r="M87" s="342">
        <f>N87</f>
        <v>0</v>
      </c>
      <c r="N87" s="406">
        <f>SUM(N88:N90)</f>
        <v>0</v>
      </c>
      <c r="O87" s="360"/>
      <c r="P87" s="17"/>
      <c r="Q87" s="17"/>
    </row>
    <row r="88" spans="1:17" s="20" customFormat="1" ht="19.5" customHeight="1">
      <c r="A88" s="65"/>
      <c r="B88" s="170" t="s">
        <v>132</v>
      </c>
      <c r="C88" s="203" t="s">
        <v>133</v>
      </c>
      <c r="D88" s="174">
        <f t="shared" si="7"/>
        <v>260245</v>
      </c>
      <c r="E88" s="175">
        <f t="shared" si="6"/>
        <v>260245</v>
      </c>
      <c r="F88" s="174"/>
      <c r="G88" s="166"/>
      <c r="H88" s="176"/>
      <c r="I88" s="166">
        <v>260245</v>
      </c>
      <c r="J88" s="176"/>
      <c r="K88" s="61"/>
      <c r="L88" s="68"/>
      <c r="M88" s="343"/>
      <c r="N88" s="205"/>
      <c r="O88" s="345"/>
      <c r="P88" s="19"/>
      <c r="Q88" s="19"/>
    </row>
    <row r="89" spans="1:17" s="20" customFormat="1" ht="18" customHeight="1">
      <c r="A89" s="65"/>
      <c r="B89" s="172" t="s">
        <v>134</v>
      </c>
      <c r="C89" s="203" t="s">
        <v>135</v>
      </c>
      <c r="D89" s="164">
        <f t="shared" si="7"/>
        <v>278433</v>
      </c>
      <c r="E89" s="175">
        <f t="shared" si="6"/>
        <v>278433</v>
      </c>
      <c r="F89" s="164">
        <f>IF((G89+H89)&gt;0,(G89+H89)," ")</f>
        <v>278033</v>
      </c>
      <c r="G89" s="166">
        <v>230900</v>
      </c>
      <c r="H89" s="165">
        <v>47133</v>
      </c>
      <c r="I89" s="166"/>
      <c r="J89" s="165">
        <v>400</v>
      </c>
      <c r="K89" s="61"/>
      <c r="L89" s="70"/>
      <c r="M89" s="344"/>
      <c r="N89" s="206"/>
      <c r="O89" s="346"/>
      <c r="P89" s="19"/>
      <c r="Q89" s="19"/>
    </row>
    <row r="90" spans="1:17" s="20" customFormat="1" ht="20.25" customHeight="1">
      <c r="A90" s="86"/>
      <c r="B90" s="172" t="s">
        <v>136</v>
      </c>
      <c r="C90" s="203" t="s">
        <v>137</v>
      </c>
      <c r="D90" s="164">
        <f t="shared" si="7"/>
        <v>2158585</v>
      </c>
      <c r="E90" s="175">
        <f t="shared" si="6"/>
        <v>2158585</v>
      </c>
      <c r="F90" s="164">
        <f>IF((G90+H90)&gt;0,(G90+H90)," ")</f>
        <v>2152755</v>
      </c>
      <c r="G90" s="166">
        <v>2015881</v>
      </c>
      <c r="H90" s="165">
        <v>136874</v>
      </c>
      <c r="I90" s="166"/>
      <c r="J90" s="165">
        <v>5830</v>
      </c>
      <c r="K90" s="61"/>
      <c r="L90" s="58"/>
      <c r="M90" s="341">
        <f>N90</f>
        <v>0</v>
      </c>
      <c r="N90" s="207">
        <v>0</v>
      </c>
      <c r="O90" s="346"/>
      <c r="P90" s="19"/>
      <c r="Q90" s="19"/>
    </row>
    <row r="91" spans="1:17" s="20" customFormat="1" ht="20.25" customHeight="1">
      <c r="A91" s="86"/>
      <c r="B91" s="172" t="s">
        <v>197</v>
      </c>
      <c r="C91" s="203" t="s">
        <v>198</v>
      </c>
      <c r="D91" s="164">
        <f>E91</f>
        <v>14400</v>
      </c>
      <c r="E91" s="175">
        <f>F91</f>
        <v>14400</v>
      </c>
      <c r="F91" s="164">
        <f>G91</f>
        <v>14400</v>
      </c>
      <c r="G91" s="166">
        <v>14400</v>
      </c>
      <c r="H91" s="165"/>
      <c r="I91" s="166"/>
      <c r="J91" s="165"/>
      <c r="K91" s="61"/>
      <c r="L91" s="58"/>
      <c r="M91" s="341"/>
      <c r="N91" s="207"/>
      <c r="O91" s="346"/>
      <c r="P91" s="19"/>
      <c r="Q91" s="19"/>
    </row>
    <row r="92" spans="1:17" s="20" customFormat="1" ht="20.25" customHeight="1" thickBot="1">
      <c r="A92" s="87"/>
      <c r="B92" s="180" t="s">
        <v>192</v>
      </c>
      <c r="C92" s="210" t="s">
        <v>46</v>
      </c>
      <c r="D92" s="149">
        <f>E92</f>
        <v>30000</v>
      </c>
      <c r="E92" s="232">
        <f>I92</f>
        <v>30000</v>
      </c>
      <c r="F92" s="149"/>
      <c r="G92" s="168"/>
      <c r="H92" s="167"/>
      <c r="I92" s="168">
        <v>30000</v>
      </c>
      <c r="J92" s="167"/>
      <c r="K92" s="55"/>
      <c r="L92" s="54"/>
      <c r="M92" s="349"/>
      <c r="N92" s="151"/>
      <c r="O92" s="350"/>
      <c r="P92" s="19"/>
      <c r="Q92" s="19"/>
    </row>
    <row r="93" spans="1:17" s="20" customFormat="1" ht="14.4" thickBot="1">
      <c r="A93" s="213">
        <v>1</v>
      </c>
      <c r="B93" s="211" t="s">
        <v>37</v>
      </c>
      <c r="C93" s="212">
        <v>3</v>
      </c>
      <c r="D93" s="209">
        <v>4</v>
      </c>
      <c r="E93" s="208">
        <v>5</v>
      </c>
      <c r="F93" s="209">
        <v>6</v>
      </c>
      <c r="G93" s="208">
        <v>7</v>
      </c>
      <c r="H93" s="209">
        <v>8</v>
      </c>
      <c r="I93" s="208">
        <v>9</v>
      </c>
      <c r="J93" s="209">
        <v>10</v>
      </c>
      <c r="K93" s="208">
        <v>11</v>
      </c>
      <c r="L93" s="209">
        <v>12</v>
      </c>
      <c r="M93" s="208">
        <v>13</v>
      </c>
      <c r="N93" s="209">
        <v>14</v>
      </c>
      <c r="O93" s="348">
        <v>15</v>
      </c>
      <c r="P93" s="19"/>
      <c r="Q93" s="19"/>
    </row>
    <row r="94" spans="1:17" s="13" customFormat="1" ht="24" customHeight="1">
      <c r="A94" s="323">
        <v>854</v>
      </c>
      <c r="B94" s="324"/>
      <c r="C94" s="327" t="s">
        <v>138</v>
      </c>
      <c r="D94" s="131">
        <f>IF((E94+M94)&gt;0,(E94+M94)," ")</f>
        <v>10969723</v>
      </c>
      <c r="E94" s="141">
        <f t="shared" ref="E94:E100" si="8">IF((F94+I94+J94+K94+L94)&gt;0,(F94+I94+J94+K94+L94)," ")</f>
        <v>10969723</v>
      </c>
      <c r="F94" s="131">
        <f t="shared" ref="F94:F99" si="9">IF((G94+H94)&gt;0,(G94+H94)," ")</f>
        <v>10260640</v>
      </c>
      <c r="G94" s="141">
        <f>SUM(G95:G105)</f>
        <v>7320776</v>
      </c>
      <c r="H94" s="131">
        <f>SUM(H95:H105)</f>
        <v>2939864</v>
      </c>
      <c r="I94" s="141">
        <f>SUM(I96:I105)</f>
        <v>418752</v>
      </c>
      <c r="J94" s="131">
        <f>J95+J96+J97+J98+J99+J100+J102+J103+J104+J105</f>
        <v>290331</v>
      </c>
      <c r="K94" s="71"/>
      <c r="L94" s="51"/>
      <c r="M94" s="404">
        <f>N94</f>
        <v>0</v>
      </c>
      <c r="N94" s="342">
        <f>SUM(N95:N105)</f>
        <v>0</v>
      </c>
      <c r="O94" s="407"/>
      <c r="P94" s="17"/>
      <c r="Q94" s="17"/>
    </row>
    <row r="95" spans="1:17" s="20" customFormat="1" ht="18" customHeight="1">
      <c r="A95" s="78"/>
      <c r="B95" s="156" t="s">
        <v>139</v>
      </c>
      <c r="C95" s="157" t="s">
        <v>140</v>
      </c>
      <c r="D95" s="164">
        <f>IF((E95+M95)&gt;0,(E95+M95)," ")</f>
        <v>268290</v>
      </c>
      <c r="E95" s="164">
        <f t="shared" si="8"/>
        <v>268290</v>
      </c>
      <c r="F95" s="164">
        <f t="shared" si="9"/>
        <v>267888</v>
      </c>
      <c r="G95" s="165">
        <v>253341</v>
      </c>
      <c r="H95" s="166">
        <v>14547</v>
      </c>
      <c r="I95" s="165"/>
      <c r="J95" s="166">
        <v>402</v>
      </c>
      <c r="K95" s="58"/>
      <c r="L95" s="61"/>
      <c r="M95" s="207"/>
      <c r="N95" s="260"/>
      <c r="O95" s="304"/>
      <c r="P95" s="19"/>
      <c r="Q95" s="19"/>
    </row>
    <row r="96" spans="1:17" s="20" customFormat="1" ht="18" customHeight="1">
      <c r="A96" s="78"/>
      <c r="B96" s="156" t="s">
        <v>141</v>
      </c>
      <c r="C96" s="157" t="s">
        <v>142</v>
      </c>
      <c r="D96" s="164">
        <f>IF((E96+M96)&gt;0,(E96+M96)," ")</f>
        <v>1197243</v>
      </c>
      <c r="E96" s="164">
        <f t="shared" si="8"/>
        <v>1197243</v>
      </c>
      <c r="F96" s="164">
        <f t="shared" si="9"/>
        <v>1195754</v>
      </c>
      <c r="G96" s="165">
        <v>810022</v>
      </c>
      <c r="H96" s="166">
        <v>385732</v>
      </c>
      <c r="I96" s="165"/>
      <c r="J96" s="166">
        <v>1489</v>
      </c>
      <c r="K96" s="58"/>
      <c r="L96" s="61"/>
      <c r="M96" s="207"/>
      <c r="N96" s="260"/>
      <c r="O96" s="302"/>
      <c r="P96" s="19"/>
      <c r="Q96" s="19"/>
    </row>
    <row r="97" spans="1:17" s="20" customFormat="1" ht="33" customHeight="1">
      <c r="A97" s="78"/>
      <c r="B97" s="156" t="s">
        <v>143</v>
      </c>
      <c r="C97" s="157" t="s">
        <v>167</v>
      </c>
      <c r="D97" s="164">
        <f>IF((E97+M97)&gt;0,(E97+M97)," ")</f>
        <v>944307</v>
      </c>
      <c r="E97" s="164">
        <f t="shared" si="8"/>
        <v>944307</v>
      </c>
      <c r="F97" s="164">
        <f t="shared" si="9"/>
        <v>943004</v>
      </c>
      <c r="G97" s="165">
        <v>809201</v>
      </c>
      <c r="H97" s="166">
        <v>133803</v>
      </c>
      <c r="I97" s="365">
        <v>0</v>
      </c>
      <c r="J97" s="166">
        <v>1303</v>
      </c>
      <c r="K97" s="58"/>
      <c r="L97" s="61"/>
      <c r="M97" s="207">
        <f>N97</f>
        <v>0</v>
      </c>
      <c r="N97" s="260">
        <v>0</v>
      </c>
      <c r="O97" s="305"/>
      <c r="P97" s="21"/>
      <c r="Q97" s="21"/>
    </row>
    <row r="98" spans="1:17" s="20" customFormat="1" ht="18.75" customHeight="1">
      <c r="A98" s="78"/>
      <c r="B98" s="156" t="s">
        <v>144</v>
      </c>
      <c r="C98" s="157" t="s">
        <v>145</v>
      </c>
      <c r="D98" s="164">
        <f>IF((E98+M98)&gt;0,(E98+M98)," ")</f>
        <v>279256</v>
      </c>
      <c r="E98" s="164">
        <f t="shared" si="8"/>
        <v>279256</v>
      </c>
      <c r="F98" s="164">
        <f t="shared" si="9"/>
        <v>278937</v>
      </c>
      <c r="G98" s="165">
        <v>244949</v>
      </c>
      <c r="H98" s="166">
        <v>33988</v>
      </c>
      <c r="I98" s="165"/>
      <c r="J98" s="166">
        <v>319</v>
      </c>
      <c r="K98" s="58"/>
      <c r="L98" s="61"/>
      <c r="M98" s="58"/>
      <c r="N98" s="83"/>
      <c r="O98" s="302"/>
      <c r="P98" s="19"/>
      <c r="Q98" s="19"/>
    </row>
    <row r="99" spans="1:17" s="20" customFormat="1" ht="18" customHeight="1">
      <c r="A99" s="78"/>
      <c r="B99" s="156" t="s">
        <v>146</v>
      </c>
      <c r="C99" s="157" t="s">
        <v>147</v>
      </c>
      <c r="D99" s="164">
        <f>IF((E99)&gt;0,(E99)," ")</f>
        <v>1358847</v>
      </c>
      <c r="E99" s="164">
        <f t="shared" si="8"/>
        <v>1358847</v>
      </c>
      <c r="F99" s="164">
        <f t="shared" si="9"/>
        <v>1354735</v>
      </c>
      <c r="G99" s="165">
        <v>782922</v>
      </c>
      <c r="H99" s="166">
        <v>571813</v>
      </c>
      <c r="I99" s="165"/>
      <c r="J99" s="166">
        <v>4112</v>
      </c>
      <c r="K99" s="58"/>
      <c r="L99" s="61"/>
      <c r="M99" s="58" t="s">
        <v>57</v>
      </c>
      <c r="N99" s="83" t="s">
        <v>57</v>
      </c>
      <c r="O99" s="302"/>
      <c r="P99" s="19"/>
      <c r="Q99" s="19"/>
    </row>
    <row r="100" spans="1:17" s="20" customFormat="1" ht="18" customHeight="1">
      <c r="A100" s="78"/>
      <c r="B100" s="156" t="s">
        <v>148</v>
      </c>
      <c r="C100" s="157" t="s">
        <v>149</v>
      </c>
      <c r="D100" s="164">
        <f>IF((E100+M100)&gt;0,(E100+M100)," ")</f>
        <v>63300</v>
      </c>
      <c r="E100" s="164">
        <f t="shared" si="8"/>
        <v>63300</v>
      </c>
      <c r="F100" s="164"/>
      <c r="G100" s="165"/>
      <c r="H100" s="166"/>
      <c r="I100" s="165"/>
      <c r="J100" s="166">
        <v>63300</v>
      </c>
      <c r="K100" s="58"/>
      <c r="L100" s="61"/>
      <c r="M100" s="58"/>
      <c r="N100" s="83"/>
      <c r="O100" s="305"/>
      <c r="P100" s="21"/>
      <c r="Q100" s="21"/>
    </row>
    <row r="101" spans="1:17" s="20" customFormat="1" ht="18" customHeight="1">
      <c r="A101" s="78"/>
      <c r="B101" s="156" t="s">
        <v>150</v>
      </c>
      <c r="C101" s="157" t="s">
        <v>151</v>
      </c>
      <c r="D101" s="164">
        <f>E101</f>
        <v>418752</v>
      </c>
      <c r="E101" s="164">
        <f>I101</f>
        <v>418752</v>
      </c>
      <c r="F101" s="164"/>
      <c r="G101" s="165"/>
      <c r="H101" s="166"/>
      <c r="I101" s="165">
        <v>418752</v>
      </c>
      <c r="J101" s="60"/>
      <c r="K101" s="58"/>
      <c r="L101" s="61"/>
      <c r="M101" s="58"/>
      <c r="N101" s="83"/>
      <c r="O101" s="305"/>
      <c r="P101" s="21"/>
      <c r="Q101" s="21"/>
    </row>
    <row r="102" spans="1:17" s="20" customFormat="1" ht="18.75" customHeight="1">
      <c r="A102" s="78"/>
      <c r="B102" s="156" t="s">
        <v>152</v>
      </c>
      <c r="C102" s="157" t="s">
        <v>153</v>
      </c>
      <c r="D102" s="164">
        <f>IF((E102+M102)&gt;0,(E102+M102)," ")</f>
        <v>4103140</v>
      </c>
      <c r="E102" s="164">
        <f>IF((F102+I102+J102+K102+L102)&gt;0,(F102+I102+J102+K102+L102)," ")</f>
        <v>4103140</v>
      </c>
      <c r="F102" s="164">
        <f>IF((G102+H102)&gt;0,(G102+H102)," ")</f>
        <v>3962663</v>
      </c>
      <c r="G102" s="165">
        <v>3037850</v>
      </c>
      <c r="H102" s="166">
        <v>924813</v>
      </c>
      <c r="I102" s="165"/>
      <c r="J102" s="166">
        <v>140477</v>
      </c>
      <c r="K102" s="58"/>
      <c r="L102" s="61"/>
      <c r="M102" s="58"/>
      <c r="N102" s="83"/>
      <c r="O102" s="305"/>
      <c r="P102" s="21"/>
      <c r="Q102" s="21"/>
    </row>
    <row r="103" spans="1:17" s="20" customFormat="1" ht="17.25" customHeight="1">
      <c r="A103" s="78"/>
      <c r="B103" s="156" t="s">
        <v>154</v>
      </c>
      <c r="C103" s="157" t="s">
        <v>155</v>
      </c>
      <c r="D103" s="164">
        <f>IF((E103+M103)&gt;0,(E103+M103)," ")</f>
        <v>2242082</v>
      </c>
      <c r="E103" s="164">
        <f>IF((F103+I103+J103+K103+L103)&gt;0,(F103+I103+J103+K103+L103)," ")</f>
        <v>2242082</v>
      </c>
      <c r="F103" s="164">
        <f>IF((G103+H103)&gt;0,(G103+H103)," ")</f>
        <v>2163153</v>
      </c>
      <c r="G103" s="165">
        <v>1378313</v>
      </c>
      <c r="H103" s="166">
        <v>784840</v>
      </c>
      <c r="I103" s="165"/>
      <c r="J103" s="166">
        <v>78929</v>
      </c>
      <c r="K103" s="58"/>
      <c r="L103" s="61"/>
      <c r="M103" s="58"/>
      <c r="N103" s="83"/>
      <c r="O103" s="305"/>
      <c r="P103" s="21"/>
      <c r="Q103" s="21"/>
    </row>
    <row r="104" spans="1:17" s="20" customFormat="1" ht="17.25" customHeight="1">
      <c r="A104" s="78"/>
      <c r="B104" s="156" t="s">
        <v>156</v>
      </c>
      <c r="C104" s="157" t="s">
        <v>110</v>
      </c>
      <c r="D104" s="164">
        <f>IF((E104+M104)&gt;0,(E104+M104)," ")</f>
        <v>39129</v>
      </c>
      <c r="E104" s="164">
        <f>IF((F104+I104+J104+K104+L104)&gt;0,(F104+I104+J104+K104+L104)," ")</f>
        <v>39129</v>
      </c>
      <c r="F104" s="164">
        <f>IF((G104+H104)&gt;0,(G104+H104)," ")</f>
        <v>39129</v>
      </c>
      <c r="G104" s="165">
        <v>4178</v>
      </c>
      <c r="H104" s="166">
        <v>34951</v>
      </c>
      <c r="I104" s="165"/>
      <c r="J104" s="60"/>
      <c r="K104" s="58"/>
      <c r="L104" s="61"/>
      <c r="M104" s="58"/>
      <c r="N104" s="83"/>
      <c r="O104" s="305"/>
      <c r="P104" s="21"/>
      <c r="Q104" s="21"/>
    </row>
    <row r="105" spans="1:17" s="20" customFormat="1" ht="18.75" customHeight="1" thickBot="1">
      <c r="A105" s="79"/>
      <c r="B105" s="159" t="s">
        <v>157</v>
      </c>
      <c r="C105" s="160" t="s">
        <v>46</v>
      </c>
      <c r="D105" s="149">
        <f>IF((E105+M105)&gt;0,(E105+M105)," ")</f>
        <v>55377</v>
      </c>
      <c r="E105" s="149">
        <f>IF((F105+I105+J105+K105+L105)&gt;0,(F105+I105+J105+K105+L105)," ")</f>
        <v>55377</v>
      </c>
      <c r="F105" s="149">
        <f>IF((G105+H105)&gt;0,(G105+H105)," ")</f>
        <v>55377</v>
      </c>
      <c r="G105" s="167"/>
      <c r="H105" s="168">
        <v>55377</v>
      </c>
      <c r="I105" s="167"/>
      <c r="J105" s="64"/>
      <c r="K105" s="54"/>
      <c r="L105" s="55"/>
      <c r="M105" s="54"/>
      <c r="N105" s="75"/>
      <c r="O105" s="326"/>
      <c r="P105" s="21"/>
      <c r="Q105" s="21"/>
    </row>
    <row r="106" spans="1:17" s="20" customFormat="1" ht="23.25" customHeight="1">
      <c r="A106" s="363">
        <v>900</v>
      </c>
      <c r="B106" s="214"/>
      <c r="C106" s="236" t="s">
        <v>158</v>
      </c>
      <c r="D106" s="131">
        <f>SUM(D107:D108)</f>
        <v>188340</v>
      </c>
      <c r="E106" s="131">
        <f>SUM(E107:E108)</f>
        <v>188340</v>
      </c>
      <c r="F106" s="131">
        <f>H106</f>
        <v>143500</v>
      </c>
      <c r="G106" s="233"/>
      <c r="H106" s="234">
        <f>SUM(H108:H108)</f>
        <v>143500</v>
      </c>
      <c r="I106" s="235">
        <f>SUM(I107:I108)</f>
        <v>44840</v>
      </c>
      <c r="J106" s="89"/>
      <c r="K106" s="90"/>
      <c r="L106" s="91"/>
      <c r="M106" s="88" t="str">
        <f>N106</f>
        <v xml:space="preserve"> </v>
      </c>
      <c r="N106" s="261" t="s">
        <v>57</v>
      </c>
      <c r="O106" s="328"/>
      <c r="P106" s="21"/>
      <c r="Q106" s="21"/>
    </row>
    <row r="107" spans="1:17" s="20" customFormat="1" ht="19.5" customHeight="1">
      <c r="A107" s="215"/>
      <c r="B107" s="216" t="s">
        <v>181</v>
      </c>
      <c r="C107" s="224" t="s">
        <v>182</v>
      </c>
      <c r="D107" s="225">
        <f>E107</f>
        <v>40000</v>
      </c>
      <c r="E107" s="225">
        <f>I107</f>
        <v>40000</v>
      </c>
      <c r="F107" s="217"/>
      <c r="G107" s="218"/>
      <c r="H107" s="219"/>
      <c r="I107" s="218">
        <v>40000</v>
      </c>
      <c r="J107" s="220"/>
      <c r="K107" s="221"/>
      <c r="L107" s="222"/>
      <c r="M107" s="223"/>
      <c r="N107" s="262"/>
      <c r="O107" s="329"/>
      <c r="P107" s="21"/>
      <c r="Q107" s="21"/>
    </row>
    <row r="108" spans="1:17" s="20" customFormat="1" ht="21" customHeight="1" thickBot="1">
      <c r="A108" s="158"/>
      <c r="B108" s="159" t="s">
        <v>159</v>
      </c>
      <c r="C108" s="160" t="s">
        <v>46</v>
      </c>
      <c r="D108" s="149">
        <f>E108</f>
        <v>148340</v>
      </c>
      <c r="E108" s="149">
        <f>F108+I108</f>
        <v>148340</v>
      </c>
      <c r="F108" s="149">
        <f>H108</f>
        <v>143500</v>
      </c>
      <c r="G108" s="167"/>
      <c r="H108" s="168">
        <v>143500</v>
      </c>
      <c r="I108" s="167">
        <v>4840</v>
      </c>
      <c r="J108" s="64"/>
      <c r="K108" s="54"/>
      <c r="L108" s="55"/>
      <c r="M108" s="54" t="str">
        <f>N108</f>
        <v xml:space="preserve"> </v>
      </c>
      <c r="N108" s="75" t="s">
        <v>57</v>
      </c>
      <c r="O108" s="326"/>
      <c r="P108" s="21"/>
      <c r="Q108" s="21"/>
    </row>
    <row r="109" spans="1:17" s="13" customFormat="1" ht="24" customHeight="1">
      <c r="A109" s="122">
        <v>921</v>
      </c>
      <c r="B109" s="123"/>
      <c r="C109" s="124" t="s">
        <v>160</v>
      </c>
      <c r="D109" s="131">
        <f>IF((E109+M109)&gt;0,(E109+M109)," ")</f>
        <v>457696</v>
      </c>
      <c r="E109" s="131">
        <f>IF((F109+I109+J109+K109+L109)&gt;0,(F109+I109+J109+K109+L109)," ")</f>
        <v>457696</v>
      </c>
      <c r="F109" s="131">
        <f>IF((H109+G109)&gt;0,(H109+G109)," ")</f>
        <v>54166</v>
      </c>
      <c r="G109" s="131">
        <f>SUM(G111:G113)</f>
        <v>2500</v>
      </c>
      <c r="H109" s="131">
        <f>SUM(H111:H113)</f>
        <v>51666</v>
      </c>
      <c r="I109" s="131">
        <f>SUM(I110:I113)</f>
        <v>403530</v>
      </c>
      <c r="J109" s="51"/>
      <c r="K109" s="51"/>
      <c r="L109" s="52"/>
      <c r="M109" s="51"/>
      <c r="N109" s="85"/>
      <c r="O109" s="290"/>
      <c r="P109" s="17"/>
      <c r="Q109" s="17"/>
    </row>
    <row r="110" spans="1:17" s="13" customFormat="1" ht="24" customHeight="1">
      <c r="A110" s="200"/>
      <c r="B110" s="101" t="s">
        <v>208</v>
      </c>
      <c r="C110" s="140" t="s">
        <v>209</v>
      </c>
      <c r="D110" s="145">
        <f>E110</f>
        <v>11680</v>
      </c>
      <c r="E110" s="145">
        <f>I110</f>
        <v>11680</v>
      </c>
      <c r="F110" s="351"/>
      <c r="G110" s="351"/>
      <c r="H110" s="103"/>
      <c r="I110" s="145">
        <v>11680</v>
      </c>
      <c r="J110" s="94"/>
      <c r="K110" s="138"/>
      <c r="L110" s="139"/>
      <c r="M110" s="394"/>
      <c r="N110" s="139"/>
      <c r="O110" s="358"/>
      <c r="P110" s="17"/>
      <c r="Q110" s="17"/>
    </row>
    <row r="111" spans="1:17" s="20" customFormat="1" ht="20.25" customHeight="1">
      <c r="A111" s="155"/>
      <c r="B111" s="156" t="s">
        <v>161</v>
      </c>
      <c r="C111" s="157" t="s">
        <v>162</v>
      </c>
      <c r="D111" s="164">
        <f>IF((E111+M111)&gt;0,(E111+M111)," ")</f>
        <v>377000</v>
      </c>
      <c r="E111" s="164">
        <f>IF((F111+I111+J111+K111+L111)&gt;0,(F111+I111+J111+K111+L111)," ")</f>
        <v>377000</v>
      </c>
      <c r="F111" s="164"/>
      <c r="G111" s="165"/>
      <c r="H111" s="166"/>
      <c r="I111" s="165">
        <v>377000</v>
      </c>
      <c r="J111" s="60"/>
      <c r="K111" s="83"/>
      <c r="L111" s="58"/>
      <c r="M111" s="395"/>
      <c r="N111" s="58"/>
      <c r="O111" s="346"/>
      <c r="P111" s="19"/>
      <c r="Q111" s="19"/>
    </row>
    <row r="112" spans="1:17" s="20" customFormat="1" ht="20.25" customHeight="1">
      <c r="A112" s="155"/>
      <c r="B112" s="156" t="s">
        <v>210</v>
      </c>
      <c r="C112" s="157" t="s">
        <v>211</v>
      </c>
      <c r="D112" s="164">
        <f>E112</f>
        <v>10000</v>
      </c>
      <c r="E112" s="164">
        <f>I112</f>
        <v>10000</v>
      </c>
      <c r="F112" s="164"/>
      <c r="G112" s="165"/>
      <c r="H112" s="166"/>
      <c r="I112" s="165">
        <v>10000</v>
      </c>
      <c r="J112" s="60"/>
      <c r="K112" s="83"/>
      <c r="L112" s="58"/>
      <c r="M112" s="395"/>
      <c r="N112" s="58"/>
      <c r="O112" s="346"/>
      <c r="P112" s="19"/>
      <c r="Q112" s="19"/>
    </row>
    <row r="113" spans="1:17" s="20" customFormat="1" ht="20.25" customHeight="1" thickBot="1">
      <c r="A113" s="158"/>
      <c r="B113" s="159" t="s">
        <v>163</v>
      </c>
      <c r="C113" s="160" t="s">
        <v>46</v>
      </c>
      <c r="D113" s="149">
        <f>IF((E113+M113)&gt;0,(E113+M113)," ")</f>
        <v>59016</v>
      </c>
      <c r="E113" s="149">
        <f>IF((F113+I113+J113+K113+L113)&gt;0,(F113+I113+J113+K113+L113)," ")</f>
        <v>59016</v>
      </c>
      <c r="F113" s="149">
        <f>IF((H113+G113)&gt;0,(H113+G113)," ")</f>
        <v>54166</v>
      </c>
      <c r="G113" s="167">
        <v>2500</v>
      </c>
      <c r="H113" s="168">
        <v>51666</v>
      </c>
      <c r="I113" s="167">
        <v>4850</v>
      </c>
      <c r="J113" s="64"/>
      <c r="K113" s="75"/>
      <c r="L113" s="54"/>
      <c r="M113" s="396"/>
      <c r="N113" s="54"/>
      <c r="O113" s="350"/>
      <c r="P113" s="19"/>
      <c r="Q113" s="19"/>
    </row>
    <row r="114" spans="1:17" s="13" customFormat="1" ht="24" customHeight="1">
      <c r="A114" s="122">
        <v>926</v>
      </c>
      <c r="B114" s="123"/>
      <c r="C114" s="124" t="s">
        <v>164</v>
      </c>
      <c r="D114" s="131">
        <f>IF((E114)&gt;0,(E114)," ")</f>
        <v>106590</v>
      </c>
      <c r="E114" s="131">
        <f>IF((F114+I114)&gt;0,(F114+I114)," ")</f>
        <v>106590</v>
      </c>
      <c r="F114" s="131">
        <f>IF((G114+H114)&gt;0,(G114+H114)," ")</f>
        <v>53400</v>
      </c>
      <c r="G114" s="342">
        <f>G116</f>
        <v>0</v>
      </c>
      <c r="H114" s="131">
        <f>H116</f>
        <v>53400</v>
      </c>
      <c r="I114" s="131">
        <f>SUM(I115:I116)</f>
        <v>53190</v>
      </c>
      <c r="J114" s="51"/>
      <c r="K114" s="85"/>
      <c r="L114" s="51"/>
      <c r="M114" s="52" t="str">
        <f>M116</f>
        <v xml:space="preserve"> </v>
      </c>
      <c r="N114" s="397" t="str">
        <f>N116</f>
        <v xml:space="preserve"> </v>
      </c>
      <c r="O114" s="347"/>
      <c r="P114" s="17"/>
      <c r="Q114" s="17"/>
    </row>
    <row r="115" spans="1:17" s="13" customFormat="1" ht="24" customHeight="1">
      <c r="A115" s="200"/>
      <c r="B115" s="101" t="s">
        <v>193</v>
      </c>
      <c r="C115" s="140" t="s">
        <v>194</v>
      </c>
      <c r="D115" s="145">
        <f>E115</f>
        <v>44950</v>
      </c>
      <c r="E115" s="145">
        <f>I115</f>
        <v>44950</v>
      </c>
      <c r="F115" s="351"/>
      <c r="G115" s="352"/>
      <c r="H115" s="103"/>
      <c r="I115" s="145">
        <v>44950</v>
      </c>
      <c r="J115" s="94"/>
      <c r="K115" s="138"/>
      <c r="L115" s="137"/>
      <c r="M115" s="137"/>
      <c r="N115" s="138"/>
      <c r="O115" s="353"/>
      <c r="P115" s="17"/>
      <c r="Q115" s="17"/>
    </row>
    <row r="116" spans="1:17" s="20" customFormat="1" ht="20.25" customHeight="1" thickBot="1">
      <c r="A116" s="158"/>
      <c r="B116" s="100" t="s">
        <v>165</v>
      </c>
      <c r="C116" s="126" t="s">
        <v>46</v>
      </c>
      <c r="D116" s="150">
        <f>IF((E116)&gt;0,(E116)," ")</f>
        <v>61640</v>
      </c>
      <c r="E116" s="150">
        <f>IF((F116+I116+J116+K116+L116)&gt;0,(F116+I116+J116+K116+L116)," ")</f>
        <v>61640</v>
      </c>
      <c r="F116" s="150">
        <f>IF((G116+H116)&gt;0,(G116+H116)," ")</f>
        <v>53400</v>
      </c>
      <c r="G116" s="330">
        <v>0</v>
      </c>
      <c r="H116" s="286">
        <v>53400</v>
      </c>
      <c r="I116" s="285">
        <v>8240</v>
      </c>
      <c r="J116" s="64"/>
      <c r="K116" s="75"/>
      <c r="L116" s="54"/>
      <c r="M116" s="54" t="s">
        <v>57</v>
      </c>
      <c r="N116" s="75" t="s">
        <v>57</v>
      </c>
      <c r="O116" s="303"/>
      <c r="P116" s="19"/>
      <c r="Q116" s="19"/>
    </row>
    <row r="117" spans="1:17" s="24" customFormat="1" ht="14.25" customHeight="1">
      <c r="A117" s="424" t="s">
        <v>166</v>
      </c>
      <c r="B117" s="425"/>
      <c r="C117" s="426"/>
      <c r="D117" s="422">
        <f>IF((E117+M117)&gt;0,(E117+M117),"")</f>
        <v>71123406</v>
      </c>
      <c r="E117" s="422">
        <f t="shared" ref="E117" si="10">IF((F117+I117+J117+K117+L117)&gt;0,(F117+I117+J117+K117+L117),"")</f>
        <v>67382460</v>
      </c>
      <c r="F117" s="422">
        <f>IF((G117+H117)&gt;0,(G117+H117),"")</f>
        <v>60445893</v>
      </c>
      <c r="G117" s="463">
        <f>G27+G31+G36+G42+G50+G62+G75+G81+G87+G94+G114+G109+G34</f>
        <v>42716624.939999998</v>
      </c>
      <c r="H117" s="463">
        <f>H24+H27+H31+H34+H36+H42+H50+H55+H57+H62+H75+H81+H87+H94+H109+H114+H106+H21</f>
        <v>17729268.060000002</v>
      </c>
      <c r="I117" s="422">
        <f>I24+I62+I81+I87+I94+I109+I106+I21+I31+I114+I75+I50+I27</f>
        <v>2119936</v>
      </c>
      <c r="J117" s="422">
        <f>J24+J27++J42+J50+J57+J62+J81+J87+J94+J36</f>
        <v>3422867</v>
      </c>
      <c r="K117" s="422">
        <f>K24+K27+K31+K34+K36+K42+K50+K55+K57+K75+K81+K87+K94+K109+K114+K62</f>
        <v>847704</v>
      </c>
      <c r="L117" s="422">
        <f>L24+L27+L31+L34+L36+L42+L50+L55+L57+L62+L75+L81+L87+L94+L109+L114</f>
        <v>546060</v>
      </c>
      <c r="M117" s="422">
        <f t="shared" ref="M117" si="11">N117</f>
        <v>3740946</v>
      </c>
      <c r="N117" s="420">
        <f>N34+N36+N42+N62+N57+N94+N87+N50+N27+N75+N81</f>
        <v>3740946</v>
      </c>
      <c r="O117" s="437">
        <f t="shared" ref="O117" si="12">O42</f>
        <v>222000</v>
      </c>
      <c r="P117" s="23"/>
      <c r="Q117" s="22"/>
    </row>
    <row r="118" spans="1:17" s="24" customFormat="1" ht="18.75" customHeight="1" thickBot="1">
      <c r="A118" s="427"/>
      <c r="B118" s="428"/>
      <c r="C118" s="429"/>
      <c r="D118" s="423"/>
      <c r="E118" s="423"/>
      <c r="F118" s="423"/>
      <c r="G118" s="464"/>
      <c r="H118" s="464"/>
      <c r="I118" s="423"/>
      <c r="J118" s="423"/>
      <c r="K118" s="423"/>
      <c r="L118" s="423"/>
      <c r="M118" s="423"/>
      <c r="N118" s="421"/>
      <c r="O118" s="438"/>
      <c r="P118" s="23"/>
      <c r="Q118" s="23"/>
    </row>
    <row r="119" spans="1:17" s="13" customFormat="1" ht="18.75" customHeight="1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17"/>
      <c r="L119" s="17"/>
      <c r="M119" s="17"/>
      <c r="N119" s="17"/>
      <c r="O119" s="12"/>
      <c r="P119" s="12"/>
      <c r="Q119" s="12"/>
    </row>
    <row r="120" spans="1:17" s="13" customFormat="1" ht="20.2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8"/>
      <c r="K120" s="27"/>
      <c r="L120" s="27"/>
      <c r="M120" s="18"/>
      <c r="N120" s="18"/>
      <c r="O120" s="18"/>
      <c r="P120" s="18"/>
      <c r="Q120" s="18"/>
    </row>
    <row r="121" spans="1:17" s="13" customFormat="1" ht="22.8">
      <c r="A121" s="18"/>
      <c r="B121" s="25"/>
      <c r="C121" s="26"/>
      <c r="D121" s="14"/>
      <c r="E121" s="14"/>
      <c r="F121" s="14"/>
      <c r="G121" s="14"/>
      <c r="H121" s="14" t="s">
        <v>57</v>
      </c>
      <c r="I121" s="14"/>
      <c r="J121" s="14"/>
      <c r="K121" s="430" t="s">
        <v>216</v>
      </c>
      <c r="L121" s="430"/>
      <c r="M121" s="430"/>
      <c r="N121" s="14"/>
      <c r="O121" s="16"/>
      <c r="P121" s="16"/>
      <c r="Q121" s="16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17" t="s">
        <v>215</v>
      </c>
      <c r="L122" s="417"/>
      <c r="M122" s="417"/>
      <c r="N122" s="28"/>
      <c r="O122" s="12"/>
      <c r="P122" s="12"/>
      <c r="Q122" s="12"/>
    </row>
    <row r="123" spans="1:17" s="13" customFormat="1" ht="2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237"/>
      <c r="L123" s="237"/>
      <c r="M123" s="237"/>
      <c r="N123" s="28"/>
      <c r="O123" s="12"/>
      <c r="P123" s="12"/>
      <c r="Q123" s="12"/>
    </row>
    <row r="124" spans="1:17" s="13" customFormat="1" ht="2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417" t="s">
        <v>185</v>
      </c>
      <c r="L124" s="417"/>
      <c r="M124" s="417"/>
      <c r="N124" s="28"/>
      <c r="O124" s="18"/>
      <c r="P124" s="18"/>
      <c r="Q124" s="18"/>
    </row>
    <row r="125" spans="1:17" s="13" customFormat="1" ht="22.8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430" t="s">
        <v>217</v>
      </c>
      <c r="L125" s="430"/>
      <c r="M125" s="430"/>
      <c r="N125" s="14"/>
      <c r="O125" s="16"/>
      <c r="P125" s="16"/>
      <c r="Q125" s="16"/>
    </row>
    <row r="126" spans="1:17" s="13" customFormat="1" ht="15.75" customHeigh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29"/>
      <c r="N126" s="29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30" t="s">
        <v>57</v>
      </c>
      <c r="L127" s="30"/>
      <c r="M127" s="30"/>
      <c r="N127" s="30"/>
      <c r="O127" s="31"/>
      <c r="P127" s="31"/>
      <c r="Q127" s="31"/>
    </row>
    <row r="128" spans="1:17" s="13" customFormat="1" ht="18" customHeigh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417" t="s">
        <v>57</v>
      </c>
      <c r="L128" s="417"/>
      <c r="M128" s="417"/>
      <c r="N128" s="17"/>
      <c r="O128" s="12"/>
      <c r="P128" s="12"/>
      <c r="Q128" s="12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18"/>
      <c r="N130" s="18"/>
      <c r="O130" s="18"/>
      <c r="P130" s="18"/>
      <c r="Q130" s="18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4"/>
      <c r="N131" s="14"/>
      <c r="O131" s="16"/>
      <c r="P131" s="16"/>
      <c r="Q131" s="16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27"/>
      <c r="L136" s="27"/>
      <c r="M136" s="27"/>
      <c r="N136" s="27"/>
      <c r="O136" s="27"/>
      <c r="P136" s="27"/>
      <c r="Q136" s="27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32"/>
      <c r="B142" s="25"/>
      <c r="C142" s="29"/>
      <c r="D142" s="29"/>
      <c r="E142" s="29"/>
      <c r="F142" s="29"/>
      <c r="G142" s="29"/>
      <c r="H142" s="29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18"/>
      <c r="N143" s="18"/>
      <c r="O143" s="18"/>
      <c r="P143" s="18"/>
      <c r="Q143" s="18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4"/>
      <c r="O144" s="16"/>
      <c r="P144" s="16"/>
      <c r="Q144" s="16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31"/>
      <c r="P149" s="31"/>
      <c r="Q149" s="31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4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33"/>
      <c r="D155" s="14"/>
      <c r="E155" s="14"/>
      <c r="F155" s="14"/>
      <c r="G155" s="14"/>
      <c r="H155" s="14"/>
      <c r="I155" s="14"/>
      <c r="J155" s="18"/>
      <c r="K155" s="27"/>
      <c r="L155" s="27"/>
      <c r="M155" s="27"/>
      <c r="N155" s="27"/>
      <c r="O155" s="27"/>
      <c r="P155" s="27"/>
      <c r="Q155" s="27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4"/>
      <c r="K156" s="17"/>
      <c r="L156" s="17"/>
      <c r="M156" s="17"/>
      <c r="N156" s="17"/>
      <c r="O156" s="12"/>
      <c r="P156" s="12"/>
      <c r="Q156" s="12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4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7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4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33"/>
      <c r="D179" s="14"/>
      <c r="E179" s="14"/>
      <c r="F179" s="14"/>
      <c r="G179" s="14"/>
      <c r="H179" s="14"/>
      <c r="I179" s="14"/>
      <c r="J179" s="18"/>
      <c r="K179" s="27"/>
      <c r="L179" s="27"/>
      <c r="M179" s="27"/>
      <c r="N179" s="27"/>
      <c r="O179" s="27"/>
      <c r="P179" s="34"/>
      <c r="Q179" s="27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4"/>
      <c r="K180" s="17"/>
      <c r="L180" s="17"/>
      <c r="M180" s="17"/>
      <c r="N180" s="17"/>
      <c r="O180" s="12"/>
      <c r="P180" s="12"/>
      <c r="Q180" s="12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6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8"/>
      <c r="K188" s="27"/>
      <c r="L188" s="27"/>
      <c r="M188" s="18"/>
      <c r="N188" s="18"/>
      <c r="O188" s="18"/>
      <c r="P188" s="18"/>
      <c r="Q188" s="18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4"/>
      <c r="N189" s="14"/>
      <c r="O189" s="16"/>
      <c r="P189" s="16"/>
      <c r="Q189" s="16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2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34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6"/>
      <c r="Q193" s="12"/>
    </row>
    <row r="194" spans="1:17" s="13" customFormat="1">
      <c r="A194" s="32"/>
      <c r="B194" s="25"/>
      <c r="C194" s="418"/>
      <c r="D194" s="418"/>
      <c r="E194" s="418"/>
      <c r="F194" s="418"/>
      <c r="G194" s="418"/>
      <c r="H194" s="418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33"/>
      <c r="D198" s="14"/>
      <c r="E198" s="14"/>
      <c r="F198" s="14"/>
      <c r="G198" s="14"/>
      <c r="H198" s="14"/>
      <c r="I198" s="14"/>
      <c r="J198" s="18"/>
      <c r="K198" s="27"/>
      <c r="L198" s="27"/>
      <c r="M198" s="27"/>
      <c r="N198" s="27"/>
      <c r="O198" s="27"/>
      <c r="P198" s="27"/>
      <c r="Q198" s="27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3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33"/>
      <c r="D234" s="14"/>
      <c r="E234" s="14"/>
      <c r="F234" s="14"/>
      <c r="G234" s="14"/>
      <c r="H234" s="14"/>
      <c r="I234" s="14"/>
      <c r="J234" s="18"/>
      <c r="K234" s="27"/>
      <c r="L234" s="27"/>
      <c r="M234" s="27"/>
      <c r="N234" s="27"/>
      <c r="O234" s="27"/>
      <c r="P234" s="27"/>
      <c r="Q234" s="27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4"/>
      <c r="K235" s="17"/>
      <c r="L235" s="17"/>
      <c r="M235" s="17"/>
      <c r="N235" s="17"/>
      <c r="O235" s="12"/>
      <c r="P235" s="12"/>
      <c r="Q235" s="12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8"/>
      <c r="K243" s="27"/>
      <c r="L243" s="27"/>
      <c r="M243" s="18"/>
      <c r="N243" s="18"/>
      <c r="O243" s="18"/>
      <c r="P243" s="18"/>
      <c r="Q243" s="18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4"/>
      <c r="N244" s="14"/>
      <c r="O244" s="16"/>
      <c r="P244" s="16"/>
      <c r="Q244" s="16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32"/>
      <c r="B246" s="25"/>
      <c r="C246" s="418"/>
      <c r="D246" s="418"/>
      <c r="E246" s="418"/>
      <c r="F246" s="418"/>
      <c r="G246" s="418"/>
      <c r="H246" s="418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s="13" customFormat="1">
      <c r="A247" s="18"/>
      <c r="B247" s="25"/>
      <c r="C247" s="33"/>
      <c r="D247" s="14"/>
      <c r="E247" s="14"/>
      <c r="F247" s="14"/>
      <c r="G247" s="14"/>
      <c r="H247" s="14"/>
      <c r="I247" s="14"/>
      <c r="J247" s="18"/>
      <c r="K247" s="27"/>
      <c r="L247" s="27"/>
      <c r="M247" s="27"/>
      <c r="N247" s="27"/>
      <c r="O247" s="27"/>
      <c r="P247" s="27"/>
      <c r="Q247" s="27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8"/>
      <c r="K250" s="27"/>
      <c r="L250" s="27"/>
      <c r="M250" s="18"/>
      <c r="N250" s="18"/>
      <c r="O250" s="18"/>
      <c r="P250" s="18"/>
      <c r="Q250" s="18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4"/>
      <c r="N251" s="14"/>
      <c r="O251" s="16"/>
      <c r="P251" s="16"/>
      <c r="Q251" s="16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8"/>
      <c r="K253" s="27"/>
      <c r="L253" s="27"/>
      <c r="M253" s="18"/>
      <c r="N253" s="18"/>
      <c r="O253" s="18"/>
      <c r="P253" s="18"/>
      <c r="Q253" s="18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4"/>
      <c r="N254" s="14"/>
      <c r="O254" s="16"/>
      <c r="P254" s="16"/>
      <c r="Q254" s="16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7"/>
      <c r="O255" s="12"/>
      <c r="P255" s="12"/>
      <c r="Q255" s="12"/>
    </row>
    <row r="256" spans="1:17" s="35" customFormat="1">
      <c r="A256" s="419"/>
      <c r="B256" s="419"/>
      <c r="C256" s="419"/>
      <c r="D256" s="419"/>
      <c r="E256" s="419"/>
      <c r="F256" s="419"/>
      <c r="G256" s="419"/>
      <c r="H256" s="419"/>
      <c r="I256" s="18"/>
      <c r="J256" s="18"/>
      <c r="K256" s="27"/>
      <c r="L256" s="27"/>
      <c r="M256" s="18"/>
      <c r="N256" s="18"/>
      <c r="O256" s="18"/>
      <c r="P256" s="18"/>
      <c r="Q256" s="18"/>
    </row>
    <row r="257" spans="1:17" s="35" customFormat="1">
      <c r="A257" s="419"/>
      <c r="B257" s="419"/>
      <c r="C257" s="419"/>
      <c r="D257" s="419"/>
      <c r="E257" s="419"/>
      <c r="F257" s="419"/>
      <c r="G257" s="419"/>
      <c r="H257" s="419"/>
      <c r="I257" s="18"/>
      <c r="J257" s="14"/>
      <c r="K257" s="17"/>
      <c r="L257" s="17"/>
      <c r="M257" s="14"/>
      <c r="N257" s="14"/>
      <c r="O257" s="16"/>
      <c r="P257" s="16"/>
      <c r="Q257" s="16"/>
    </row>
    <row r="258" spans="1:17" s="35" customFormat="1">
      <c r="A258" s="419"/>
      <c r="B258" s="419"/>
      <c r="C258" s="419"/>
      <c r="D258" s="419"/>
      <c r="E258" s="419"/>
      <c r="F258" s="419"/>
      <c r="G258" s="419"/>
      <c r="H258" s="419"/>
      <c r="I258" s="18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7">
      <c r="A260" s="36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</sheetData>
  <mergeCells count="42">
    <mergeCell ref="O117:O118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  <mergeCell ref="L16:L19"/>
    <mergeCell ref="F17:F19"/>
    <mergeCell ref="J17:J19"/>
    <mergeCell ref="N17:N19"/>
    <mergeCell ref="G18:G19"/>
    <mergeCell ref="K125:M125"/>
    <mergeCell ref="K124:M124"/>
    <mergeCell ref="K117:K118"/>
    <mergeCell ref="L117:L118"/>
    <mergeCell ref="M117:M118"/>
    <mergeCell ref="M3:N3"/>
    <mergeCell ref="K128:M128"/>
    <mergeCell ref="C194:H194"/>
    <mergeCell ref="C246:H246"/>
    <mergeCell ref="A256:H258"/>
    <mergeCell ref="N117:N118"/>
    <mergeCell ref="H117:H118"/>
    <mergeCell ref="I117:I118"/>
    <mergeCell ref="J117:J118"/>
    <mergeCell ref="A117:C118"/>
    <mergeCell ref="D117:D118"/>
    <mergeCell ref="E117:E118"/>
    <mergeCell ref="F117:F118"/>
    <mergeCell ref="G117:G118"/>
    <mergeCell ref="K121:M121"/>
    <mergeCell ref="K122:M122"/>
  </mergeCells>
  <pageMargins left="0.70866141732283472" right="0.70866141732283472" top="0.74803149606299213" bottom="0.74803149606299213" header="0.31496062992125984" footer="0.31496062992125984"/>
  <pageSetup paperSize="9" scale="49" firstPageNumber="15" orientation="landscape" useFirstPageNumber="1" r:id="rId1"/>
  <headerFooter>
    <oddFooter>&amp;C&amp;P</oddFooter>
  </headerFooter>
  <rowBreaks count="5" manualBreakCount="5">
    <brk id="48" max="14" man="1"/>
    <brk id="92" max="16383" man="1"/>
    <brk id="129" max="16383" man="1"/>
    <brk id="166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147/2015</dc:title>
  <dc:subject>zmiana budżetu - zał. Nr 2 - wydatki</dc:subject>
  <dc:creator>Genowefa Gniadek</dc:creator>
  <cp:lastModifiedBy>GenowefaG</cp:lastModifiedBy>
  <cp:lastPrinted>2015-10-29T10:48:40Z</cp:lastPrinted>
  <dcterms:created xsi:type="dcterms:W3CDTF">2011-09-13T09:57:08Z</dcterms:created>
  <dcterms:modified xsi:type="dcterms:W3CDTF">2015-10-29T10:49:05Z</dcterms:modified>
</cp:coreProperties>
</file>