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owefaG\Documents\Uchwały 2015 rok\Uchwały do publikacji\"/>
    </mc:Choice>
  </mc:AlternateContent>
  <bookViews>
    <workbookView xWindow="120" yWindow="168" windowWidth="19320" windowHeight="8016"/>
  </bookViews>
  <sheets>
    <sheet name="Arkusz1" sheetId="1" r:id="rId1"/>
    <sheet name="Arkusz2" sheetId="2" r:id="rId2"/>
  </sheets>
  <definedNames>
    <definedName name="_xlnm.Print_Area" localSheetId="0">Arkusz1!$A$1:$G$202</definedName>
  </definedNames>
  <calcPr calcId="152511"/>
</workbook>
</file>

<file path=xl/calcChain.xml><?xml version="1.0" encoding="utf-8"?>
<calcChain xmlns="http://schemas.openxmlformats.org/spreadsheetml/2006/main">
  <c r="F88" i="1" l="1"/>
  <c r="E88" i="1" s="1"/>
  <c r="E89" i="1"/>
  <c r="F85" i="1"/>
  <c r="E86" i="1"/>
  <c r="G190" i="1"/>
  <c r="E190" i="1" s="1"/>
  <c r="G189" i="1"/>
  <c r="G29" i="1"/>
  <c r="G28" i="1" s="1"/>
  <c r="E34" i="1"/>
  <c r="E123" i="1" l="1"/>
  <c r="E85" i="1"/>
  <c r="E87" i="1"/>
  <c r="F181" i="1"/>
  <c r="F179" i="1"/>
  <c r="F178" i="1"/>
  <c r="F177" i="1"/>
  <c r="F176" i="1"/>
  <c r="F175" i="1"/>
  <c r="F184" i="1"/>
  <c r="F62" i="1"/>
  <c r="F183" i="1"/>
  <c r="E183" i="1" s="1"/>
  <c r="F191" i="1"/>
  <c r="F115" i="1"/>
  <c r="E119" i="1" l="1"/>
  <c r="E66" i="1"/>
  <c r="E54" i="1"/>
  <c r="E125" i="1" l="1"/>
  <c r="F106" i="1" l="1"/>
  <c r="F182" i="1" s="1"/>
  <c r="F53" i="1" l="1"/>
  <c r="F51" i="1" s="1"/>
  <c r="F95" i="1" l="1"/>
  <c r="F180" i="1" s="1"/>
  <c r="E182" i="1" l="1"/>
  <c r="F105" i="1"/>
  <c r="E105" i="1" s="1"/>
  <c r="E106" i="1"/>
  <c r="G188" i="1"/>
  <c r="E188" i="1" s="1"/>
  <c r="G62" i="1"/>
  <c r="E67" i="1"/>
  <c r="G187" i="1" l="1"/>
  <c r="E187" i="1" s="1"/>
  <c r="E189" i="1"/>
  <c r="F185" i="1"/>
  <c r="F192" i="1"/>
  <c r="E184" i="1"/>
  <c r="F166" i="1"/>
  <c r="E166" i="1" s="1"/>
  <c r="E167" i="1"/>
  <c r="F169" i="1"/>
  <c r="E169" i="1" s="1"/>
  <c r="E170" i="1"/>
  <c r="E171" i="1"/>
  <c r="E124" i="1"/>
  <c r="F172" i="1"/>
  <c r="E172" i="1" s="1"/>
  <c r="E173" i="1"/>
  <c r="F96" i="1"/>
  <c r="E98" i="1"/>
  <c r="F99" i="1"/>
  <c r="F142" i="1"/>
  <c r="E142" i="1" s="1"/>
  <c r="E143" i="1"/>
  <c r="F36" i="1"/>
  <c r="E36" i="1" s="1"/>
  <c r="E37" i="1"/>
  <c r="G58" i="1"/>
  <c r="G48" i="1" s="1"/>
  <c r="E60" i="1"/>
  <c r="E26" i="1"/>
  <c r="E27" i="1"/>
  <c r="E185" i="1" l="1"/>
  <c r="F168" i="1"/>
  <c r="E168" i="1" s="1"/>
  <c r="F133" i="1"/>
  <c r="E134" i="1"/>
  <c r="F15" i="1" l="1"/>
  <c r="E15" i="1" s="1"/>
  <c r="E16" i="1"/>
  <c r="E59" i="1"/>
  <c r="F58" i="1"/>
  <c r="E58" i="1" s="1"/>
  <c r="E113" i="1"/>
  <c r="F72" i="1"/>
  <c r="G61" i="1" l="1"/>
  <c r="E102" i="1"/>
  <c r="E103" i="1"/>
  <c r="F101" i="1"/>
  <c r="E101" i="1" s="1"/>
  <c r="E130" i="1" l="1"/>
  <c r="F129" i="1"/>
  <c r="E129" i="1" s="1"/>
  <c r="E121" i="1"/>
  <c r="F120" i="1"/>
  <c r="E112" i="1"/>
  <c r="E111" i="1"/>
  <c r="F110" i="1"/>
  <c r="E110" i="1" s="1"/>
  <c r="F23" i="1"/>
  <c r="G23" i="1"/>
  <c r="E122" i="1"/>
  <c r="F140" i="1"/>
  <c r="G91" i="1"/>
  <c r="E192" i="1"/>
  <c r="E191" i="1"/>
  <c r="F186" i="1"/>
  <c r="G181" i="1"/>
  <c r="G180" i="1"/>
  <c r="G179" i="1"/>
  <c r="G178" i="1"/>
  <c r="G177" i="1"/>
  <c r="G176" i="1"/>
  <c r="E165" i="1"/>
  <c r="E164" i="1"/>
  <c r="F163" i="1"/>
  <c r="E161" i="1"/>
  <c r="E160" i="1"/>
  <c r="F159" i="1"/>
  <c r="E159" i="1" s="1"/>
  <c r="E158" i="1"/>
  <c r="E157" i="1"/>
  <c r="E156" i="1"/>
  <c r="G155" i="1"/>
  <c r="F155" i="1"/>
  <c r="E154" i="1"/>
  <c r="E153" i="1"/>
  <c r="G152" i="1"/>
  <c r="F152" i="1"/>
  <c r="E151" i="1"/>
  <c r="G150" i="1"/>
  <c r="F150" i="1"/>
  <c r="E149" i="1"/>
  <c r="G148" i="1"/>
  <c r="F148" i="1"/>
  <c r="E147" i="1"/>
  <c r="E146" i="1"/>
  <c r="G145" i="1"/>
  <c r="F145" i="1"/>
  <c r="E141" i="1"/>
  <c r="G140" i="1"/>
  <c r="E139" i="1"/>
  <c r="G138" i="1"/>
  <c r="F138" i="1"/>
  <c r="E137" i="1"/>
  <c r="G136" i="1"/>
  <c r="F136" i="1"/>
  <c r="E135" i="1"/>
  <c r="G133" i="1"/>
  <c r="E128" i="1"/>
  <c r="G127" i="1"/>
  <c r="F127" i="1"/>
  <c r="E126" i="1"/>
  <c r="G120" i="1"/>
  <c r="E118" i="1"/>
  <c r="E117" i="1"/>
  <c r="E116" i="1"/>
  <c r="G115" i="1"/>
  <c r="E114" i="1"/>
  <c r="E108" i="1"/>
  <c r="G107" i="1"/>
  <c r="F107" i="1"/>
  <c r="F104" i="1" s="1"/>
  <c r="E100" i="1"/>
  <c r="G99" i="1"/>
  <c r="E97" i="1"/>
  <c r="G96" i="1"/>
  <c r="E95" i="1"/>
  <c r="E94" i="1"/>
  <c r="G93" i="1"/>
  <c r="F93" i="1"/>
  <c r="E92" i="1"/>
  <c r="F91" i="1"/>
  <c r="E83" i="1"/>
  <c r="G82" i="1"/>
  <c r="F82" i="1"/>
  <c r="E81" i="1"/>
  <c r="G80" i="1"/>
  <c r="F80" i="1"/>
  <c r="E79" i="1"/>
  <c r="G78" i="1"/>
  <c r="F78" i="1"/>
  <c r="E77" i="1"/>
  <c r="G76" i="1"/>
  <c r="F76" i="1"/>
  <c r="E74" i="1"/>
  <c r="E73" i="1"/>
  <c r="G72" i="1"/>
  <c r="E71" i="1"/>
  <c r="E70" i="1"/>
  <c r="G69" i="1"/>
  <c r="F69" i="1"/>
  <c r="E65" i="1"/>
  <c r="E64" i="1"/>
  <c r="E63" i="1"/>
  <c r="F61" i="1"/>
  <c r="E57" i="1"/>
  <c r="E56" i="1"/>
  <c r="F55" i="1"/>
  <c r="E53" i="1"/>
  <c r="E52" i="1"/>
  <c r="E50" i="1"/>
  <c r="F49" i="1"/>
  <c r="E46" i="1"/>
  <c r="E45" i="1"/>
  <c r="G44" i="1"/>
  <c r="F44" i="1"/>
  <c r="E43" i="1"/>
  <c r="G42" i="1"/>
  <c r="F42" i="1"/>
  <c r="E41" i="1"/>
  <c r="G40" i="1"/>
  <c r="F40" i="1"/>
  <c r="E39" i="1"/>
  <c r="F38" i="1"/>
  <c r="E38" i="1" s="1"/>
  <c r="E33" i="1"/>
  <c r="E32" i="1"/>
  <c r="E31" i="1"/>
  <c r="E30" i="1"/>
  <c r="F29" i="1"/>
  <c r="E25" i="1"/>
  <c r="E24" i="1"/>
  <c r="E21" i="1"/>
  <c r="G20" i="1"/>
  <c r="F20" i="1"/>
  <c r="E18" i="1"/>
  <c r="G17" i="1"/>
  <c r="F17" i="1"/>
  <c r="F14" i="1" s="1"/>
  <c r="F84" i="1" l="1"/>
  <c r="E84" i="1" s="1"/>
  <c r="E186" i="1"/>
  <c r="F132" i="1"/>
  <c r="E132" i="1" s="1"/>
  <c r="E163" i="1"/>
  <c r="F162" i="1"/>
  <c r="F35" i="1"/>
  <c r="E35" i="1" s="1"/>
  <c r="F48" i="1"/>
  <c r="E48" i="1" s="1"/>
  <c r="F109" i="1"/>
  <c r="E109" i="1" s="1"/>
  <c r="E115" i="1"/>
  <c r="E181" i="1"/>
  <c r="G22" i="1"/>
  <c r="G174" i="1" s="1"/>
  <c r="E61" i="1"/>
  <c r="E17" i="1"/>
  <c r="E20" i="1"/>
  <c r="E29" i="1"/>
  <c r="E78" i="1"/>
  <c r="E82" i="1"/>
  <c r="E99" i="1"/>
  <c r="E107" i="1"/>
  <c r="E127" i="1"/>
  <c r="E136" i="1"/>
  <c r="E140" i="1"/>
  <c r="E40" i="1"/>
  <c r="E44" i="1"/>
  <c r="E69" i="1"/>
  <c r="E72" i="1"/>
  <c r="E23" i="1"/>
  <c r="F68" i="1"/>
  <c r="E68" i="1" s="1"/>
  <c r="E93" i="1"/>
  <c r="E120" i="1"/>
  <c r="E145" i="1"/>
  <c r="E148" i="1"/>
  <c r="E152" i="1"/>
  <c r="E155" i="1"/>
  <c r="F22" i="1"/>
  <c r="F28" i="1"/>
  <c r="E28" i="1" s="1"/>
  <c r="E42" i="1"/>
  <c r="E49" i="1"/>
  <c r="E51" i="1"/>
  <c r="E55" i="1"/>
  <c r="E76" i="1"/>
  <c r="E80" i="1"/>
  <c r="E91" i="1"/>
  <c r="E96" i="1"/>
  <c r="E133" i="1"/>
  <c r="E138" i="1"/>
  <c r="E150" i="1"/>
  <c r="E177" i="1"/>
  <c r="E176" i="1"/>
  <c r="E179" i="1"/>
  <c r="E180" i="1"/>
  <c r="E175" i="1"/>
  <c r="E178" i="1"/>
  <c r="E62" i="1"/>
  <c r="E14" i="1"/>
  <c r="F19" i="1"/>
  <c r="F75" i="1"/>
  <c r="E104" i="1"/>
  <c r="F144" i="1"/>
  <c r="E144" i="1" s="1"/>
  <c r="F174" i="1" l="1"/>
  <c r="E174" i="1" s="1"/>
  <c r="E19" i="1"/>
  <c r="E22" i="1"/>
  <c r="E162" i="1"/>
  <c r="E75" i="1"/>
</calcChain>
</file>

<file path=xl/sharedStrings.xml><?xml version="1.0" encoding="utf-8"?>
<sst xmlns="http://schemas.openxmlformats.org/spreadsheetml/2006/main" count="405" uniqueCount="229">
  <si>
    <t>Załącznik Nr 1</t>
  </si>
  <si>
    <t>ORAZ  ICH  STRUKTURA</t>
  </si>
  <si>
    <t>Dział</t>
  </si>
  <si>
    <t>Rozdział</t>
  </si>
  <si>
    <t>Paragraf</t>
  </si>
  <si>
    <t>Źródło dochodów</t>
  </si>
  <si>
    <t>Ogółem</t>
  </si>
  <si>
    <t>w tym:</t>
  </si>
  <si>
    <t>Bieżące</t>
  </si>
  <si>
    <t>Majątkowe</t>
  </si>
  <si>
    <t>010</t>
  </si>
  <si>
    <t>ROLNICTWO  I   ŁOWIECTWO</t>
  </si>
  <si>
    <t>2110</t>
  </si>
  <si>
    <t>Dotacje celowe otrzymane z budżetu państwa na zadania bieżące z zakresu administracji rządowej oraz inne zadania zlecone ustawami realizowane przez powiat</t>
  </si>
  <si>
    <t>01008</t>
  </si>
  <si>
    <t>Melioracje wodne</t>
  </si>
  <si>
    <t>2360</t>
  </si>
  <si>
    <t>Dochody jednostek samorządu terytorialnego związane z realizacją zadań z zakresu administracji rządowej oraz innych zadań zleconych ustawami</t>
  </si>
  <si>
    <t>020</t>
  </si>
  <si>
    <t>LEŚNICTWO</t>
  </si>
  <si>
    <t>02001</t>
  </si>
  <si>
    <t>Gospodarka leśna</t>
  </si>
  <si>
    <t>2460</t>
  </si>
  <si>
    <t>Środki otrzymane od pozostałych jednostek zaliczanych do sektora finansów publicznych na realizację zadań bieżących jednostek zaliczanych do sektora finansów publicznych</t>
  </si>
  <si>
    <t>600</t>
  </si>
  <si>
    <t>TRANSPORT  I  ŁĄCZNOŚĆ</t>
  </si>
  <si>
    <t>60014</t>
  </si>
  <si>
    <t>Drogi publiczne powiatowe</t>
  </si>
  <si>
    <t>0970</t>
  </si>
  <si>
    <t>Wpływy z różnych dochodów</t>
  </si>
  <si>
    <t>700</t>
  </si>
  <si>
    <t>GOSPODARKA MIESZKANIOWA</t>
  </si>
  <si>
    <t>70005</t>
  </si>
  <si>
    <t>Gospodarka gruntami i nieruchomościami</t>
  </si>
  <si>
    <t>0750</t>
  </si>
  <si>
    <t>Dochody z najmu i dzierżawy składników majątkowych Skarbu Państwa, jednostek samorządu terytorialnego lub innych jednostek zaliczanych do sektora finansów publicznych oraz innych umów o podobnym charakterze</t>
  </si>
  <si>
    <t>0470</t>
  </si>
  <si>
    <t>710</t>
  </si>
  <si>
    <t>DZIAŁALNOŚĆ USŁUGOWA</t>
  </si>
  <si>
    <t>71012</t>
  </si>
  <si>
    <t>Ośrodki dokumentacji geodezyjnej i kartograficznej</t>
  </si>
  <si>
    <t>0690</t>
  </si>
  <si>
    <t>Wpłwywy z różnych opłat</t>
  </si>
  <si>
    <t>0920</t>
  </si>
  <si>
    <t>Pozostałe odsetki</t>
  </si>
  <si>
    <t>71013</t>
  </si>
  <si>
    <t>Prace geodezyjne i kartograficzne (nieinwestycyjne)</t>
  </si>
  <si>
    <t>71014</t>
  </si>
  <si>
    <t>Opracowania geodezyjne i kartograficzne</t>
  </si>
  <si>
    <t>71015</t>
  </si>
  <si>
    <t>Nadzór budowlany</t>
  </si>
  <si>
    <t>750</t>
  </si>
  <si>
    <t>ADMINISTRACJA PUBLICZNA</t>
  </si>
  <si>
    <t>75011</t>
  </si>
  <si>
    <t>Urzędy wojewódzkie</t>
  </si>
  <si>
    <t>1</t>
  </si>
  <si>
    <t>2</t>
  </si>
  <si>
    <t>3</t>
  </si>
  <si>
    <t>4</t>
  </si>
  <si>
    <t>2009</t>
  </si>
  <si>
    <t>75020</t>
  </si>
  <si>
    <t>Starostwa powiatowe</t>
  </si>
  <si>
    <t>Wpływy z różnych opłat</t>
  </si>
  <si>
    <t>2007</t>
  </si>
  <si>
    <t>75045</t>
  </si>
  <si>
    <t>Kwalifikacja wojskowa</t>
  </si>
  <si>
    <t>2120</t>
  </si>
  <si>
    <t>Dotacje celowe otrzymane z budżetu państwa na zadania bieżące realizowane przez powiat na podstawie porozumień z organami administracji rządowej</t>
  </si>
  <si>
    <t>754</t>
  </si>
  <si>
    <t>BEZPIECZEŃSTWO PUBLICZNE  I  OCHRONA PRZECIWPOŻAROWA</t>
  </si>
  <si>
    <t>75411</t>
  </si>
  <si>
    <t>Komendy powiatowe Państwowej Straży Pożarnej</t>
  </si>
  <si>
    <t>756</t>
  </si>
  <si>
    <t>DOCHODY OD OSÓB PRAWNYCH, OD OSÓB FIZYCZNYCH  I  OD INNYCH JEDNOSTEK NIEPOSIADAJĄCYCH OSOBOWOŚCI PRAWNEJ ORAZ WYDATKI ZWIĄZANE  Z  ICH POBOREM</t>
  </si>
  <si>
    <t>75618</t>
  </si>
  <si>
    <t>Wpływy z innych opłat stanowiących dochody jednostek samorządu terytorialnego na podstawie ustaw</t>
  </si>
  <si>
    <t>0420</t>
  </si>
  <si>
    <t>Wpływy z opłaty komunikacyjnej</t>
  </si>
  <si>
    <t>0490</t>
  </si>
  <si>
    <t>Wpływy z innych lokalnych opłat pobieranych przez jednostki samorządu terytorialnego na podstawie ustaw</t>
  </si>
  <si>
    <t>75622</t>
  </si>
  <si>
    <t>Udziały powiatów w podatkach stanowiących dochód budżetu państwa</t>
  </si>
  <si>
    <t>0010</t>
  </si>
  <si>
    <t>Podatek dochodowy od osób fizycznych</t>
  </si>
  <si>
    <t>0020</t>
  </si>
  <si>
    <t>Podatek dochodowy od osób prawnych</t>
  </si>
  <si>
    <t>758</t>
  </si>
  <si>
    <t>RÓŻNE ROZLICZENIA</t>
  </si>
  <si>
    <t>75801</t>
  </si>
  <si>
    <t>Część oświatowa subwencji ogólnej dla jednostek samorządu terytorialnego</t>
  </si>
  <si>
    <t>2920</t>
  </si>
  <si>
    <t>Subwencje ogólne z budżetu państwa</t>
  </si>
  <si>
    <t>75803</t>
  </si>
  <si>
    <t>Część wyrównawcza subwencji ogólnej dla powiatów</t>
  </si>
  <si>
    <t>75814</t>
  </si>
  <si>
    <t>Różne rozliczenia finansowe</t>
  </si>
  <si>
    <t>75832</t>
  </si>
  <si>
    <t>Część równoważąca subwencji ogólnej dla powiatów</t>
  </si>
  <si>
    <t>801</t>
  </si>
  <si>
    <t>OŚWIATA  I  WYCHOWANIE</t>
  </si>
  <si>
    <t>80120</t>
  </si>
  <si>
    <t>Licea ogólnokształcące</t>
  </si>
  <si>
    <t>80130</t>
  </si>
  <si>
    <t>Szkoły zawodowe</t>
  </si>
  <si>
    <t>2310</t>
  </si>
  <si>
    <t>Dotacje celowe otrzymane z gminy na zadania bieżące realizowane na podstawie porozumień (umów) między jednostkami samorządu terytorialnego</t>
  </si>
  <si>
    <t>80140</t>
  </si>
  <si>
    <t>Centra kształcenia ustawicznego i praktycznego oraz ośrodki dokształcania zawodowego</t>
  </si>
  <si>
    <t>80148</t>
  </si>
  <si>
    <t>Stołówki szkolne i przedszkolne</t>
  </si>
  <si>
    <t>0830</t>
  </si>
  <si>
    <t>Wpływy z usług</t>
  </si>
  <si>
    <t>851</t>
  </si>
  <si>
    <t>OCHRONA  ZDROWIA</t>
  </si>
  <si>
    <t>85156</t>
  </si>
  <si>
    <t>Składki na ubezpieczenie zdrowotne oraz świadczenia dla osób nieobjętych obowiązkiem ubezpieczenia zdrowotnego</t>
  </si>
  <si>
    <t>852</t>
  </si>
  <si>
    <t>POMOC  SPOŁECZNA</t>
  </si>
  <si>
    <t>85201</t>
  </si>
  <si>
    <t>Placówki opiekuńczo - wychowawcze</t>
  </si>
  <si>
    <t>2320</t>
  </si>
  <si>
    <t>Dotacje celowe otrzymane z powiatu na zadania bieżące realizowane na podstawie porozumień (umów) między jednostkami samorządu terytorialnego</t>
  </si>
  <si>
    <t>85202</t>
  </si>
  <si>
    <t>Domy pomocy społecznej</t>
  </si>
  <si>
    <t>2130</t>
  </si>
  <si>
    <t>Dotacje celowe otrzymane z budżetu państwa na realizację bieżących zadań własnych powiatu</t>
  </si>
  <si>
    <t>Wpływy  z usług</t>
  </si>
  <si>
    <t>85204</t>
  </si>
  <si>
    <t>Rodziny zastępcze</t>
  </si>
  <si>
    <t>85218</t>
  </si>
  <si>
    <t>Powiatowe centra pomocy rodzinie</t>
  </si>
  <si>
    <t>853</t>
  </si>
  <si>
    <t>POZOSTAŁE ZADANIA  W  ZAKRESIE POLITYKI SPOŁECZNEJ</t>
  </si>
  <si>
    <t>85321</t>
  </si>
  <si>
    <t>Zespół do spraw orzekania o niepełnosprawności</t>
  </si>
  <si>
    <t>85322</t>
  </si>
  <si>
    <t>Fundusz Pracy</t>
  </si>
  <si>
    <t>2690</t>
  </si>
  <si>
    <t>Środki z Funduszu Pracy otrzymane przez powiat z przeznaczeniem na finansowanie kosztów wynagrodzenia i składek na ubezpieczenia społeczne pracowników powiatowego urzędu pracy</t>
  </si>
  <si>
    <t>85324</t>
  </si>
  <si>
    <t>Państwowy Fundusz Rehabilitacji Osób Niepełnosprawnych</t>
  </si>
  <si>
    <t>85333</t>
  </si>
  <si>
    <t>Powiatowe urzędy pracy</t>
  </si>
  <si>
    <t>Pozostała działalność</t>
  </si>
  <si>
    <t>854</t>
  </si>
  <si>
    <t>EDUKACYJNA  OPIEKA  WYCHOWAWCZA</t>
  </si>
  <si>
    <t>85403</t>
  </si>
  <si>
    <t>Specjalne ośrodki szkolno-wychowawcze</t>
  </si>
  <si>
    <t>85406</t>
  </si>
  <si>
    <t>Poradnie psychologiczno - pedagogiczne, w tym poradnie specjalistyczne</t>
  </si>
  <si>
    <t>85407</t>
  </si>
  <si>
    <t>Placówki wychowania pozaszkolnego</t>
  </si>
  <si>
    <t>85410</t>
  </si>
  <si>
    <t>Internaty i bursy szkolne</t>
  </si>
  <si>
    <t>85420</t>
  </si>
  <si>
    <t>Młodzieżowe ośrodki wychowawcze</t>
  </si>
  <si>
    <t>85421</t>
  </si>
  <si>
    <t>Młodzieżowe ośrodki socjoterapii</t>
  </si>
  <si>
    <t>900</t>
  </si>
  <si>
    <t>GOSPODARKA KOMUNALNA  I  OCHRONA ŚRODOWISKA</t>
  </si>
  <si>
    <t>90019</t>
  </si>
  <si>
    <t>Wpływy i wydatki związane z gromadzeniem środków z opłat i kar za korzystanie ze środowiska</t>
  </si>
  <si>
    <t>0580</t>
  </si>
  <si>
    <t>Grzywny i inne kary pieniężne od osób prawnych i innych jednostek organizacyjnych</t>
  </si>
  <si>
    <t>OGÓŁEM DOCHODY</t>
  </si>
  <si>
    <t>Dochody pozyskane z innych źródeł</t>
  </si>
  <si>
    <t>Dochody własne</t>
  </si>
  <si>
    <t xml:space="preserve"> </t>
  </si>
  <si>
    <t xml:space="preserve">                                                        </t>
  </si>
  <si>
    <t xml:space="preserve">    </t>
  </si>
  <si>
    <t>0680</t>
  </si>
  <si>
    <t>85220</t>
  </si>
  <si>
    <t>Jednostki specjalistycznego poradnictwa, mieszkania chronione i ośrodki interwencji kryzysowej</t>
  </si>
  <si>
    <t>80195</t>
  </si>
  <si>
    <t>DOCHODY  BUDŻETU  POWIATU  WĄGROWIECKIEGO  W  2015  ROKU</t>
  </si>
  <si>
    <t>Planowane dochody na 2015 rok</t>
  </si>
  <si>
    <t>75095</t>
  </si>
  <si>
    <t>01005</t>
  </si>
  <si>
    <t>Prace geodezyjno - urządzeniowe na potrzeby rolnictwa</t>
  </si>
  <si>
    <t>6300</t>
  </si>
  <si>
    <t>Dotacja celowa otrzymana z tytułu pomocy udzielanej między jednostkami samorządu terytorialnego na dofinansowanie własnych zadań inwestycyjnych i zakupów inwestycyjnych</t>
  </si>
  <si>
    <t xml:space="preserve">Dotacja celowa otrzymana z tytułu pomocy finansowej udzielanej między jednostkami samorządu terytorialnego na dofinanowanie własnych zadań inwestycyjnych i zakupów inwestycyjnych </t>
  </si>
  <si>
    <t>2710</t>
  </si>
  <si>
    <t>Dotacja celowa otrzymana z tytułu pomocy finansowej udzielanej między jednostkami samorządu terytorialnego na dofinanowanie własnych zadań bieżących</t>
  </si>
  <si>
    <t>Dotacja celowa otrzymana z tytułu pomocy finansowej udzielanej między jednostkami samorządu terytorialnego na dofinansowanie własnych zadań bieżacych</t>
  </si>
  <si>
    <t>Wpływy z opłat za trwały zarząd, użytkowanie, służebności i użytkowanie wieczyste nieruchomości</t>
  </si>
  <si>
    <t>0840</t>
  </si>
  <si>
    <t>Wpływy ze sprzedaży wyrobów</t>
  </si>
  <si>
    <t xml:space="preserve">                                                                     …………………………………</t>
  </si>
  <si>
    <t>6207</t>
  </si>
  <si>
    <t>Wpływy od rodziców z tytułu opłaty za pobyt dziecka w pieczy zastępczej</t>
  </si>
  <si>
    <t>Dotacje celowe w ramach programów finansowanych z udziałem środków europejskich oraz środków,  o których mowa w art. 5 ust. 1 pkt. 3 oraz ust. 3 pkt. 5 i 6 ustawy, lub płatności w ramach budżetu środków europejskich, z wyłączeniem dochodów klasyfikowanych  w paragrafie 205</t>
  </si>
  <si>
    <t>Dotacje celowe w ramach programów finansowanych z udziałem środków europejskich oraz środków,  o których mowa w art. 5 ust. 1 pkt. 3 oraz ust. 3 pkt. 5 i 6 ustawy, lub płatności w ramach budżetu środków europejskich, z wyłączeniem dochodów klasyfikowanych  w paragrafie 625</t>
  </si>
  <si>
    <t>71005</t>
  </si>
  <si>
    <t>Prace geologiczne (nieinwestycyjne)</t>
  </si>
  <si>
    <t>85334</t>
  </si>
  <si>
    <t>Pomoc dla repatriantów</t>
  </si>
  <si>
    <t>921</t>
  </si>
  <si>
    <t>KULTURA I OCHRONA DZIEDZICTWA NARODOWEGO</t>
  </si>
  <si>
    <t>92195</t>
  </si>
  <si>
    <t>2700</t>
  </si>
  <si>
    <t>Środki na dofinansowanie własnych zadań bieżących gmin (związków gmin), powiatów (związków powiatów), samorządów województw, pozyskane z innych źródeł</t>
  </si>
  <si>
    <t>92120</t>
  </si>
  <si>
    <t>0900</t>
  </si>
  <si>
    <t>2910</t>
  </si>
  <si>
    <t>90095</t>
  </si>
  <si>
    <t xml:space="preserve">Ochrona zabytków i opieka nad zabytkami </t>
  </si>
  <si>
    <t>Odsetki od dotacji oraz płatności: wykorzystanych niezgodnie z przeznaczeniem lub wykorzystanych z naruszeniem procedur, o których mowa w art. 184 ustawy, pobranych nienależnie lub  w nadmiernej wysokości</t>
  </si>
  <si>
    <t>Wpływy ze zwrotów dotacji oraz płatności, w tym wykorzystanych niezgodnie z przeznaczeniem lub wykorzystanych z naruszeniem procedur, o których mowa w art. 184 ustawy, pobranych nienależnie lub  w nadmiernej wysokości</t>
  </si>
  <si>
    <t>6260</t>
  </si>
  <si>
    <t>Dotacje otrzymane z państwowych funduszy celowych na finansowanie lub dofinansowanie kosztów realizacji inwestycji i zakupów inwestycyjnych jednostek sektora finansów publicznych</t>
  </si>
  <si>
    <t>85154</t>
  </si>
  <si>
    <t>Przeciwdziałanie alkoholizmowi</t>
  </si>
  <si>
    <t>2330</t>
  </si>
  <si>
    <t>Dotacje celowe otrzymane od samorządu województwa  na zadania bieżące realizowane na podstawie porozumień (umów) między jednostkami samorządu terytorialnego</t>
  </si>
  <si>
    <t>2440</t>
  </si>
  <si>
    <t>Dotacje otrzymane z państwowych funduszy celowych na realizację zadań bieżących jednostek sektora finansów publicznych</t>
  </si>
  <si>
    <t>80102</t>
  </si>
  <si>
    <t>Szkoły podstawowe specjalne</t>
  </si>
  <si>
    <t>Rady Powiatu Wągrowieckiego</t>
  </si>
  <si>
    <t xml:space="preserve">                                                                 Przewodnicząca</t>
  </si>
  <si>
    <t xml:space="preserve">                                                                                        Rady Powiatu Wagrowieckiego</t>
  </si>
  <si>
    <t>6410</t>
  </si>
  <si>
    <t>80111</t>
  </si>
  <si>
    <t>Gimnazja specjalne</t>
  </si>
  <si>
    <t xml:space="preserve">                                                                                            /Małgorzata Osuch/</t>
  </si>
  <si>
    <t>Dotacje celowe otrzymane z budżetu państwa na inwestycje i zakupy inwestycyjne z zakresu administracji rządowej oraz inne zadania zlecone ustawami realizowane przez powiat</t>
  </si>
  <si>
    <t>do Uchwały Nr  XII/74/2015</t>
  </si>
  <si>
    <t>z dnia   28 października 2015r.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</si>
</sst>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\-000"/>
  </numFmts>
  <fonts count="19">
    <font>
      <sz val="11"/>
      <color theme="1"/>
      <name val="Czcionka tekstu podstawowego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color theme="3" tint="0.39997558519241921"/>
      <name val="Times New Roman"/>
      <family val="1"/>
      <charset val="238"/>
    </font>
    <font>
      <sz val="11"/>
      <color theme="3" tint="0.39997558519241921"/>
      <name val="Times New Roman"/>
      <family val="1"/>
      <charset val="238"/>
    </font>
    <font>
      <sz val="11"/>
      <color theme="3" tint="0.39997558519241921"/>
      <name val="Czcionka tekstu podstawowego"/>
      <family val="2"/>
      <charset val="238"/>
    </font>
    <font>
      <sz val="10"/>
      <color theme="3" tint="0.39997558519241921"/>
      <name val="Times New Roman"/>
      <family val="1"/>
      <charset val="238"/>
    </font>
    <font>
      <b/>
      <sz val="12"/>
      <color theme="3" tint="0.39997558519241921"/>
      <name val="Times New Roman"/>
      <family val="1"/>
      <charset val="238"/>
    </font>
    <font>
      <b/>
      <sz val="10"/>
      <color theme="3" tint="0.39997558519241921"/>
      <name val="Times New Roman"/>
      <family val="1"/>
      <charset val="238"/>
    </font>
    <font>
      <sz val="12"/>
      <color theme="3" tint="0.39997558519241921"/>
      <name val="Times New Roman"/>
      <family val="1"/>
      <charset val="238"/>
    </font>
    <font>
      <sz val="16"/>
      <color theme="3" tint="0.3999755851924192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6"/>
      <name val="Times New Roman"/>
      <family val="1"/>
      <charset val="238"/>
    </font>
    <font>
      <sz val="11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49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8" fillId="2" borderId="0" xfId="0" applyFont="1" applyFill="1"/>
    <xf numFmtId="3" fontId="10" fillId="3" borderId="2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vertical="center"/>
    </xf>
    <xf numFmtId="49" fontId="10" fillId="2" borderId="5" xfId="0" applyNumberFormat="1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vertical="center"/>
    </xf>
    <xf numFmtId="49" fontId="10" fillId="2" borderId="6" xfId="0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4" xfId="0" applyNumberFormat="1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49" fontId="11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justify" vertical="center"/>
    </xf>
    <xf numFmtId="3" fontId="9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horizontal="justify" vertical="center"/>
    </xf>
    <xf numFmtId="3" fontId="13" fillId="2" borderId="0" xfId="0" applyNumberFormat="1" applyFont="1" applyFill="1" applyAlignment="1">
      <alignment horizontal="left" vertical="center"/>
    </xf>
    <xf numFmtId="3" fontId="7" fillId="2" borderId="0" xfId="0" applyNumberFormat="1" applyFont="1" applyFill="1" applyAlignment="1">
      <alignment horizontal="center" vertical="center"/>
    </xf>
    <xf numFmtId="49" fontId="14" fillId="2" borderId="0" xfId="0" applyNumberFormat="1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justify" vertical="center"/>
    </xf>
    <xf numFmtId="3" fontId="14" fillId="2" borderId="2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justify" vertical="center"/>
    </xf>
    <xf numFmtId="3" fontId="15" fillId="2" borderId="2" xfId="0" applyNumberFormat="1" applyFont="1" applyFill="1" applyBorder="1" applyAlignment="1">
      <alignment vertical="center"/>
    </xf>
    <xf numFmtId="49" fontId="14" fillId="3" borderId="2" xfId="0" applyNumberFormat="1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justify" vertical="center"/>
    </xf>
    <xf numFmtId="3" fontId="14" fillId="3" borderId="2" xfId="0" applyNumberFormat="1" applyFont="1" applyFill="1" applyBorder="1" applyAlignment="1">
      <alignment vertical="center"/>
    </xf>
    <xf numFmtId="49" fontId="14" fillId="2" borderId="12" xfId="0" applyNumberFormat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center" vertical="center"/>
    </xf>
    <xf numFmtId="49" fontId="14" fillId="2" borderId="9" xfId="0" applyNumberFormat="1" applyFont="1" applyFill="1" applyBorder="1" applyAlignment="1">
      <alignment horizontal="center" vertical="center"/>
    </xf>
    <xf numFmtId="49" fontId="14" fillId="2" borderId="9" xfId="0" applyNumberFormat="1" applyFont="1" applyFill="1" applyBorder="1" applyAlignment="1">
      <alignment horizontal="justify" vertical="center"/>
    </xf>
    <xf numFmtId="3" fontId="14" fillId="2" borderId="9" xfId="0" applyNumberFormat="1" applyFont="1" applyFill="1" applyBorder="1" applyAlignment="1">
      <alignment vertical="center"/>
    </xf>
    <xf numFmtId="3" fontId="15" fillId="2" borderId="9" xfId="0" applyNumberFormat="1" applyFont="1" applyFill="1" applyBorder="1" applyAlignment="1">
      <alignment vertical="center"/>
    </xf>
    <xf numFmtId="49" fontId="15" fillId="2" borderId="9" xfId="0" applyNumberFormat="1" applyFont="1" applyFill="1" applyBorder="1" applyAlignment="1">
      <alignment horizontal="justify" vertical="center"/>
    </xf>
    <xf numFmtId="49" fontId="14" fillId="3" borderId="5" xfId="0" applyNumberFormat="1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vertical="top"/>
    </xf>
    <xf numFmtId="49" fontId="14" fillId="2" borderId="8" xfId="0" applyNumberFormat="1" applyFont="1" applyFill="1" applyBorder="1" applyAlignment="1">
      <alignment horizontal="center" vertical="center"/>
    </xf>
    <xf numFmtId="49" fontId="14" fillId="2" borderId="6" xfId="0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4" fillId="2" borderId="13" xfId="0" applyNumberFormat="1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4" fillId="0" borderId="13" xfId="0" applyNumberFormat="1" applyFont="1" applyFill="1" applyBorder="1" applyAlignment="1">
      <alignment horizontal="justify" vertical="center"/>
    </xf>
    <xf numFmtId="3" fontId="14" fillId="0" borderId="2" xfId="0" applyNumberFormat="1" applyFont="1" applyFill="1" applyBorder="1" applyAlignment="1">
      <alignment vertical="center"/>
    </xf>
    <xf numFmtId="49" fontId="14" fillId="0" borderId="5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justify" vertical="center"/>
    </xf>
    <xf numFmtId="3" fontId="15" fillId="0" borderId="2" xfId="0" applyNumberFormat="1" applyFont="1" applyFill="1" applyBorder="1" applyAlignment="1">
      <alignment vertical="center"/>
    </xf>
    <xf numFmtId="49" fontId="14" fillId="4" borderId="2" xfId="0" applyNumberFormat="1" applyFont="1" applyFill="1" applyBorder="1" applyAlignment="1">
      <alignment horizontal="justify" vertical="center"/>
    </xf>
    <xf numFmtId="3" fontId="1" fillId="2" borderId="9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justify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/>
    </xf>
    <xf numFmtId="49" fontId="14" fillId="3" borderId="9" xfId="0" applyNumberFormat="1" applyFont="1" applyFill="1" applyBorder="1" applyAlignment="1">
      <alignment horizontal="center" vertical="center"/>
    </xf>
    <xf numFmtId="3" fontId="14" fillId="2" borderId="2" xfId="0" applyNumberFormat="1" applyFont="1" applyFill="1" applyBorder="1" applyAlignment="1">
      <alignment vertical="top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4" fillId="3" borderId="6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justify" vertical="center"/>
    </xf>
    <xf numFmtId="49" fontId="14" fillId="3" borderId="7" xfId="0" applyNumberFormat="1" applyFont="1" applyFill="1" applyBorder="1" applyAlignment="1">
      <alignment horizontal="center" vertical="center"/>
    </xf>
    <xf numFmtId="49" fontId="14" fillId="3" borderId="9" xfId="0" applyNumberFormat="1" applyFont="1" applyFill="1" applyBorder="1" applyAlignment="1">
      <alignment horizontal="justify" vertical="center"/>
    </xf>
    <xf numFmtId="3" fontId="14" fillId="3" borderId="9" xfId="0" applyNumberFormat="1" applyFont="1" applyFill="1" applyBorder="1" applyAlignment="1">
      <alignment vertical="center"/>
    </xf>
    <xf numFmtId="49" fontId="10" fillId="5" borderId="7" xfId="0" applyNumberFormat="1" applyFont="1" applyFill="1" applyBorder="1" applyAlignment="1">
      <alignment horizontal="center" vertical="center"/>
    </xf>
    <xf numFmtId="49" fontId="10" fillId="5" borderId="8" xfId="0" applyNumberFormat="1" applyFont="1" applyFill="1" applyBorder="1" applyAlignment="1">
      <alignment horizontal="center" vertical="center"/>
    </xf>
    <xf numFmtId="49" fontId="14" fillId="5" borderId="2" xfId="0" applyNumberFormat="1" applyFont="1" applyFill="1" applyBorder="1" applyAlignment="1">
      <alignment horizontal="center" vertical="center"/>
    </xf>
    <xf numFmtId="49" fontId="14" fillId="5" borderId="9" xfId="0" applyNumberFormat="1" applyFont="1" applyFill="1" applyBorder="1" applyAlignment="1">
      <alignment horizontal="center" vertical="center"/>
    </xf>
    <xf numFmtId="49" fontId="14" fillId="5" borderId="9" xfId="0" applyNumberFormat="1" applyFont="1" applyFill="1" applyBorder="1" applyAlignment="1">
      <alignment horizontal="left" vertical="center"/>
    </xf>
    <xf numFmtId="3" fontId="14" fillId="5" borderId="9" xfId="0" applyNumberFormat="1" applyFont="1" applyFill="1" applyBorder="1" applyAlignment="1">
      <alignment vertical="center"/>
    </xf>
    <xf numFmtId="49" fontId="15" fillId="2" borderId="4" xfId="0" applyNumberFormat="1" applyFont="1" applyFill="1" applyBorder="1" applyAlignment="1">
      <alignment horizontal="justify" vertical="center"/>
    </xf>
    <xf numFmtId="3" fontId="15" fillId="5" borderId="9" xfId="0" applyNumberFormat="1" applyFont="1" applyFill="1" applyBorder="1" applyAlignment="1">
      <alignment vertical="center"/>
    </xf>
    <xf numFmtId="49" fontId="14" fillId="3" borderId="2" xfId="0" applyNumberFormat="1" applyFont="1" applyFill="1" applyBorder="1" applyAlignment="1">
      <alignment horizontal="left" vertical="center"/>
    </xf>
    <xf numFmtId="49" fontId="14" fillId="2" borderId="0" xfId="0" applyNumberFormat="1" applyFont="1" applyFill="1" applyBorder="1" applyAlignment="1">
      <alignment horizontal="justify" vertical="center"/>
    </xf>
    <xf numFmtId="49" fontId="14" fillId="2" borderId="4" xfId="0" applyNumberFormat="1" applyFont="1" applyFill="1" applyBorder="1" applyAlignment="1">
      <alignment horizontal="justify" vertical="center"/>
    </xf>
    <xf numFmtId="49" fontId="14" fillId="2" borderId="7" xfId="0" applyNumberFormat="1" applyFont="1" applyFill="1" applyBorder="1" applyAlignment="1">
      <alignment horizontal="center" vertical="center"/>
    </xf>
    <xf numFmtId="3" fontId="16" fillId="2" borderId="2" xfId="0" applyNumberFormat="1" applyFont="1" applyFill="1" applyBorder="1" applyAlignment="1">
      <alignment vertical="center"/>
    </xf>
    <xf numFmtId="49" fontId="17" fillId="2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5" fillId="2" borderId="2" xfId="0" applyNumberFormat="1" applyFont="1" applyFill="1" applyBorder="1" applyAlignment="1">
      <alignment horizontal="justify" vertical="center" wrapText="1"/>
    </xf>
    <xf numFmtId="49" fontId="10" fillId="0" borderId="7" xfId="0" applyNumberFormat="1" applyFont="1" applyFill="1" applyBorder="1" applyAlignment="1">
      <alignment horizontal="center" vertical="center"/>
    </xf>
    <xf numFmtId="49" fontId="14" fillId="5" borderId="13" xfId="0" applyNumberFormat="1" applyFont="1" applyFill="1" applyBorder="1" applyAlignment="1">
      <alignment horizontal="justify" vertical="center"/>
    </xf>
    <xf numFmtId="3" fontId="14" fillId="5" borderId="2" xfId="0" applyNumberFormat="1" applyFont="1" applyFill="1" applyBorder="1" applyAlignment="1">
      <alignment vertical="center"/>
    </xf>
    <xf numFmtId="3" fontId="10" fillId="5" borderId="2" xfId="0" applyNumberFormat="1" applyFont="1" applyFill="1" applyBorder="1" applyAlignment="1">
      <alignment vertical="center"/>
    </xf>
    <xf numFmtId="49" fontId="14" fillId="5" borderId="7" xfId="0" applyNumberFormat="1" applyFont="1" applyFill="1" applyBorder="1" applyAlignment="1">
      <alignment horizontal="center" vertical="center"/>
    </xf>
    <xf numFmtId="49" fontId="14" fillId="5" borderId="10" xfId="0" applyNumberFormat="1" applyFont="1" applyFill="1" applyBorder="1" applyAlignment="1">
      <alignment horizontal="center" vertical="center"/>
    </xf>
    <xf numFmtId="3" fontId="15" fillId="5" borderId="2" xfId="0" applyNumberFormat="1" applyFont="1" applyFill="1" applyBorder="1" applyAlignment="1">
      <alignment vertical="center"/>
    </xf>
    <xf numFmtId="49" fontId="14" fillId="2" borderId="5" xfId="0" applyNumberFormat="1" applyFont="1" applyFill="1" applyBorder="1" applyAlignment="1">
      <alignment horizontal="justify" vertical="center"/>
    </xf>
    <xf numFmtId="49" fontId="1" fillId="4" borderId="3" xfId="0" applyNumberFormat="1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49" fontId="14" fillId="4" borderId="5" xfId="0" applyNumberFormat="1" applyFont="1" applyFill="1" applyBorder="1" applyAlignment="1">
      <alignment horizontal="justify" vertical="center"/>
    </xf>
    <xf numFmtId="3" fontId="14" fillId="4" borderId="2" xfId="0" applyNumberFormat="1" applyFont="1" applyFill="1" applyBorder="1" applyAlignment="1">
      <alignment vertical="center"/>
    </xf>
    <xf numFmtId="3" fontId="14" fillId="4" borderId="2" xfId="0" applyNumberFormat="1" applyFont="1" applyFill="1" applyBorder="1" applyAlignment="1">
      <alignment vertical="top"/>
    </xf>
    <xf numFmtId="49" fontId="1" fillId="5" borderId="2" xfId="0" applyNumberFormat="1" applyFont="1" applyFill="1" applyBorder="1" applyAlignment="1">
      <alignment horizontal="center" vertical="center"/>
    </xf>
    <xf numFmtId="49" fontId="14" fillId="5" borderId="5" xfId="0" applyNumberFormat="1" applyFont="1" applyFill="1" applyBorder="1" applyAlignment="1">
      <alignment horizontal="justify" vertical="center"/>
    </xf>
    <xf numFmtId="3" fontId="14" fillId="5" borderId="2" xfId="0" applyNumberFormat="1" applyFont="1" applyFill="1" applyBorder="1" applyAlignment="1">
      <alignment vertical="top"/>
    </xf>
    <xf numFmtId="49" fontId="1" fillId="5" borderId="5" xfId="0" applyNumberFormat="1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5" borderId="9" xfId="0" applyNumberFormat="1" applyFont="1" applyFill="1" applyBorder="1" applyAlignment="1">
      <alignment horizontal="center" vertical="center"/>
    </xf>
    <xf numFmtId="49" fontId="15" fillId="5" borderId="5" xfId="0" applyNumberFormat="1" applyFont="1" applyFill="1" applyBorder="1" applyAlignment="1">
      <alignment horizontal="justify" vertical="center"/>
    </xf>
    <xf numFmtId="164" fontId="15" fillId="2" borderId="5" xfId="0" applyNumberFormat="1" applyFont="1" applyFill="1" applyBorder="1" applyAlignment="1">
      <alignment horizontal="justify" vertical="center" wrapText="1"/>
    </xf>
    <xf numFmtId="49" fontId="14" fillId="5" borderId="6" xfId="0" applyNumberFormat="1" applyFont="1" applyFill="1" applyBorder="1" applyAlignment="1">
      <alignment horizontal="center" vertical="center"/>
    </xf>
    <xf numFmtId="49" fontId="14" fillId="5" borderId="2" xfId="0" applyNumberFormat="1" applyFont="1" applyFill="1" applyBorder="1" applyAlignment="1">
      <alignment horizontal="justify" vertical="center"/>
    </xf>
    <xf numFmtId="49" fontId="14" fillId="5" borderId="5" xfId="0" applyNumberFormat="1" applyFont="1" applyFill="1" applyBorder="1" applyAlignment="1">
      <alignment horizontal="center" vertical="center"/>
    </xf>
    <xf numFmtId="0" fontId="18" fillId="2" borderId="0" xfId="0" applyFont="1" applyFill="1"/>
    <xf numFmtId="0" fontId="0" fillId="2" borderId="0" xfId="0" applyFill="1"/>
    <xf numFmtId="49" fontId="15" fillId="2" borderId="5" xfId="0" applyNumberFormat="1" applyFont="1" applyFill="1" applyBorder="1" applyAlignment="1">
      <alignment horizontal="center" vertical="center"/>
    </xf>
    <xf numFmtId="3" fontId="12" fillId="2" borderId="9" xfId="0" applyNumberFormat="1" applyFont="1" applyFill="1" applyBorder="1" applyAlignment="1">
      <alignment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/>
    </xf>
    <xf numFmtId="49" fontId="11" fillId="2" borderId="9" xfId="0" applyNumberFormat="1" applyFont="1" applyFill="1" applyBorder="1" applyAlignment="1">
      <alignment horizontal="center" vertical="center"/>
    </xf>
    <xf numFmtId="49" fontId="14" fillId="5" borderId="13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center" vertical="center"/>
    </xf>
    <xf numFmtId="4" fontId="14" fillId="5" borderId="2" xfId="0" applyNumberFormat="1" applyFont="1" applyFill="1" applyBorder="1" applyAlignment="1">
      <alignment vertical="center"/>
    </xf>
    <xf numFmtId="4" fontId="15" fillId="5" borderId="2" xfId="0" applyNumberFormat="1" applyFont="1" applyFill="1" applyBorder="1" applyAlignment="1">
      <alignment vertical="center"/>
    </xf>
    <xf numFmtId="4" fontId="14" fillId="3" borderId="2" xfId="0" applyNumberFormat="1" applyFont="1" applyFill="1" applyBorder="1" applyAlignment="1">
      <alignment vertical="center"/>
    </xf>
    <xf numFmtId="49" fontId="14" fillId="5" borderId="11" xfId="0" applyNumberFormat="1" applyFont="1" applyFill="1" applyBorder="1" applyAlignment="1">
      <alignment horizontal="center" vertical="center"/>
    </xf>
    <xf numFmtId="49" fontId="14" fillId="5" borderId="0" xfId="0" applyNumberFormat="1" applyFont="1" applyFill="1" applyBorder="1" applyAlignment="1">
      <alignment horizontal="center" vertical="center"/>
    </xf>
    <xf numFmtId="49" fontId="15" fillId="5" borderId="2" xfId="0" applyNumberFormat="1" applyFont="1" applyFill="1" applyBorder="1" applyAlignment="1">
      <alignment horizontal="center" vertical="center"/>
    </xf>
    <xf numFmtId="3" fontId="15" fillId="5" borderId="2" xfId="0" applyNumberFormat="1" applyFont="1" applyFill="1" applyBorder="1" applyAlignment="1">
      <alignment horizontal="center" vertical="center"/>
    </xf>
    <xf numFmtId="49" fontId="14" fillId="5" borderId="4" xfId="0" applyNumberFormat="1" applyFont="1" applyFill="1" applyBorder="1" applyAlignment="1">
      <alignment horizontal="center" vertical="center"/>
    </xf>
    <xf numFmtId="49" fontId="15" fillId="5" borderId="4" xfId="0" applyNumberFormat="1" applyFont="1" applyFill="1" applyBorder="1" applyAlignment="1">
      <alignment horizontal="center" vertical="center"/>
    </xf>
    <xf numFmtId="49" fontId="15" fillId="5" borderId="6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49" fontId="17" fillId="2" borderId="0" xfId="0" applyNumberFormat="1" applyFont="1" applyFill="1" applyAlignment="1">
      <alignment horizontal="justify" vertical="center" wrapText="1"/>
    </xf>
    <xf numFmtId="0" fontId="18" fillId="0" borderId="0" xfId="0" applyFont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" vertical="center"/>
    </xf>
    <xf numFmtId="49" fontId="17" fillId="2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7" fillId="2" borderId="0" xfId="0" applyNumberFormat="1" applyFont="1" applyFill="1" applyAlignment="1">
      <alignment horizontal="left"/>
    </xf>
    <xf numFmtId="0" fontId="18" fillId="0" borderId="0" xfId="0" applyFont="1" applyAlignment="1">
      <alignment horizontal="left"/>
    </xf>
    <xf numFmtId="3" fontId="3" fillId="2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tabSelected="1" topLeftCell="A189" zoomScaleNormal="100" workbookViewId="0">
      <selection activeCell="H202" sqref="H202:J204"/>
    </sheetView>
  </sheetViews>
  <sheetFormatPr defaultRowHeight="13.8"/>
  <cols>
    <col min="1" max="2" width="9" style="5"/>
    <col min="3" max="3" width="7.19921875" style="5" customWidth="1"/>
    <col min="4" max="4" width="65.3984375" style="5" customWidth="1"/>
    <col min="5" max="5" width="11.19921875" style="5" customWidth="1"/>
    <col min="6" max="6" width="11.59765625" style="5" customWidth="1"/>
    <col min="7" max="7" width="14.3984375" style="5" customWidth="1"/>
    <col min="8" max="249" width="9" style="5"/>
    <col min="250" max="250" width="7.19921875" style="5" customWidth="1"/>
    <col min="251" max="251" width="63.3984375" style="5" customWidth="1"/>
    <col min="252" max="252" width="11.19921875" style="5" customWidth="1"/>
    <col min="253" max="253" width="11.59765625" style="5" customWidth="1"/>
    <col min="254" max="254" width="14.3984375" style="5" customWidth="1"/>
    <col min="255" max="256" width="8.5" style="5" bestFit="1" customWidth="1"/>
    <col min="257" max="257" width="8.09765625" style="5" bestFit="1" customWidth="1"/>
    <col min="258" max="505" width="9" style="5"/>
    <col min="506" max="506" width="7.19921875" style="5" customWidth="1"/>
    <col min="507" max="507" width="63.3984375" style="5" customWidth="1"/>
    <col min="508" max="508" width="11.19921875" style="5" customWidth="1"/>
    <col min="509" max="509" width="11.59765625" style="5" customWidth="1"/>
    <col min="510" max="510" width="14.3984375" style="5" customWidth="1"/>
    <col min="511" max="512" width="8.5" style="5" bestFit="1" customWidth="1"/>
    <col min="513" max="513" width="8.09765625" style="5" bestFit="1" customWidth="1"/>
    <col min="514" max="761" width="9" style="5"/>
    <col min="762" max="762" width="7.19921875" style="5" customWidth="1"/>
    <col min="763" max="763" width="63.3984375" style="5" customWidth="1"/>
    <col min="764" max="764" width="11.19921875" style="5" customWidth="1"/>
    <col min="765" max="765" width="11.59765625" style="5" customWidth="1"/>
    <col min="766" max="766" width="14.3984375" style="5" customWidth="1"/>
    <col min="767" max="768" width="8.5" style="5" bestFit="1" customWidth="1"/>
    <col min="769" max="769" width="8.09765625" style="5" bestFit="1" customWidth="1"/>
    <col min="770" max="1017" width="9" style="5"/>
    <col min="1018" max="1018" width="7.19921875" style="5" customWidth="1"/>
    <col min="1019" max="1019" width="63.3984375" style="5" customWidth="1"/>
    <col min="1020" max="1020" width="11.19921875" style="5" customWidth="1"/>
    <col min="1021" max="1021" width="11.59765625" style="5" customWidth="1"/>
    <col min="1022" max="1022" width="14.3984375" style="5" customWidth="1"/>
    <col min="1023" max="1024" width="8.5" style="5" bestFit="1" customWidth="1"/>
    <col min="1025" max="1025" width="8.09765625" style="5" bestFit="1" customWidth="1"/>
    <col min="1026" max="1273" width="9" style="5"/>
    <col min="1274" max="1274" width="7.19921875" style="5" customWidth="1"/>
    <col min="1275" max="1275" width="63.3984375" style="5" customWidth="1"/>
    <col min="1276" max="1276" width="11.19921875" style="5" customWidth="1"/>
    <col min="1277" max="1277" width="11.59765625" style="5" customWidth="1"/>
    <col min="1278" max="1278" width="14.3984375" style="5" customWidth="1"/>
    <col min="1279" max="1280" width="8.5" style="5" bestFit="1" customWidth="1"/>
    <col min="1281" max="1281" width="8.09765625" style="5" bestFit="1" customWidth="1"/>
    <col min="1282" max="1529" width="9" style="5"/>
    <col min="1530" max="1530" width="7.19921875" style="5" customWidth="1"/>
    <col min="1531" max="1531" width="63.3984375" style="5" customWidth="1"/>
    <col min="1532" max="1532" width="11.19921875" style="5" customWidth="1"/>
    <col min="1533" max="1533" width="11.59765625" style="5" customWidth="1"/>
    <col min="1534" max="1534" width="14.3984375" style="5" customWidth="1"/>
    <col min="1535" max="1536" width="8.5" style="5" bestFit="1" customWidth="1"/>
    <col min="1537" max="1537" width="8.09765625" style="5" bestFit="1" customWidth="1"/>
    <col min="1538" max="1785" width="9" style="5"/>
    <col min="1786" max="1786" width="7.19921875" style="5" customWidth="1"/>
    <col min="1787" max="1787" width="63.3984375" style="5" customWidth="1"/>
    <col min="1788" max="1788" width="11.19921875" style="5" customWidth="1"/>
    <col min="1789" max="1789" width="11.59765625" style="5" customWidth="1"/>
    <col min="1790" max="1790" width="14.3984375" style="5" customWidth="1"/>
    <col min="1791" max="1792" width="8.5" style="5" bestFit="1" customWidth="1"/>
    <col min="1793" max="1793" width="8.09765625" style="5" bestFit="1" customWidth="1"/>
    <col min="1794" max="2041" width="9" style="5"/>
    <col min="2042" max="2042" width="7.19921875" style="5" customWidth="1"/>
    <col min="2043" max="2043" width="63.3984375" style="5" customWidth="1"/>
    <col min="2044" max="2044" width="11.19921875" style="5" customWidth="1"/>
    <col min="2045" max="2045" width="11.59765625" style="5" customWidth="1"/>
    <col min="2046" max="2046" width="14.3984375" style="5" customWidth="1"/>
    <col min="2047" max="2048" width="8.5" style="5" bestFit="1" customWidth="1"/>
    <col min="2049" max="2049" width="8.09765625" style="5" bestFit="1" customWidth="1"/>
    <col min="2050" max="2297" width="9" style="5"/>
    <col min="2298" max="2298" width="7.19921875" style="5" customWidth="1"/>
    <col min="2299" max="2299" width="63.3984375" style="5" customWidth="1"/>
    <col min="2300" max="2300" width="11.19921875" style="5" customWidth="1"/>
    <col min="2301" max="2301" width="11.59765625" style="5" customWidth="1"/>
    <col min="2302" max="2302" width="14.3984375" style="5" customWidth="1"/>
    <col min="2303" max="2304" width="8.5" style="5" bestFit="1" customWidth="1"/>
    <col min="2305" max="2305" width="8.09765625" style="5" bestFit="1" customWidth="1"/>
    <col min="2306" max="2553" width="9" style="5"/>
    <col min="2554" max="2554" width="7.19921875" style="5" customWidth="1"/>
    <col min="2555" max="2555" width="63.3984375" style="5" customWidth="1"/>
    <col min="2556" max="2556" width="11.19921875" style="5" customWidth="1"/>
    <col min="2557" max="2557" width="11.59765625" style="5" customWidth="1"/>
    <col min="2558" max="2558" width="14.3984375" style="5" customWidth="1"/>
    <col min="2559" max="2560" width="8.5" style="5" bestFit="1" customWidth="1"/>
    <col min="2561" max="2561" width="8.09765625" style="5" bestFit="1" customWidth="1"/>
    <col min="2562" max="2809" width="9" style="5"/>
    <col min="2810" max="2810" width="7.19921875" style="5" customWidth="1"/>
    <col min="2811" max="2811" width="63.3984375" style="5" customWidth="1"/>
    <col min="2812" max="2812" width="11.19921875" style="5" customWidth="1"/>
    <col min="2813" max="2813" width="11.59765625" style="5" customWidth="1"/>
    <col min="2814" max="2814" width="14.3984375" style="5" customWidth="1"/>
    <col min="2815" max="2816" width="8.5" style="5" bestFit="1" customWidth="1"/>
    <col min="2817" max="2817" width="8.09765625" style="5" bestFit="1" customWidth="1"/>
    <col min="2818" max="3065" width="9" style="5"/>
    <col min="3066" max="3066" width="7.19921875" style="5" customWidth="1"/>
    <col min="3067" max="3067" width="63.3984375" style="5" customWidth="1"/>
    <col min="3068" max="3068" width="11.19921875" style="5" customWidth="1"/>
    <col min="3069" max="3069" width="11.59765625" style="5" customWidth="1"/>
    <col min="3070" max="3070" width="14.3984375" style="5" customWidth="1"/>
    <col min="3071" max="3072" width="8.5" style="5" bestFit="1" customWidth="1"/>
    <col min="3073" max="3073" width="8.09765625" style="5" bestFit="1" customWidth="1"/>
    <col min="3074" max="3321" width="9" style="5"/>
    <col min="3322" max="3322" width="7.19921875" style="5" customWidth="1"/>
    <col min="3323" max="3323" width="63.3984375" style="5" customWidth="1"/>
    <col min="3324" max="3324" width="11.19921875" style="5" customWidth="1"/>
    <col min="3325" max="3325" width="11.59765625" style="5" customWidth="1"/>
    <col min="3326" max="3326" width="14.3984375" style="5" customWidth="1"/>
    <col min="3327" max="3328" width="8.5" style="5" bestFit="1" customWidth="1"/>
    <col min="3329" max="3329" width="8.09765625" style="5" bestFit="1" customWidth="1"/>
    <col min="3330" max="3577" width="9" style="5"/>
    <col min="3578" max="3578" width="7.19921875" style="5" customWidth="1"/>
    <col min="3579" max="3579" width="63.3984375" style="5" customWidth="1"/>
    <col min="3580" max="3580" width="11.19921875" style="5" customWidth="1"/>
    <col min="3581" max="3581" width="11.59765625" style="5" customWidth="1"/>
    <col min="3582" max="3582" width="14.3984375" style="5" customWidth="1"/>
    <col min="3583" max="3584" width="8.5" style="5" bestFit="1" customWidth="1"/>
    <col min="3585" max="3585" width="8.09765625" style="5" bestFit="1" customWidth="1"/>
    <col min="3586" max="3833" width="9" style="5"/>
    <col min="3834" max="3834" width="7.19921875" style="5" customWidth="1"/>
    <col min="3835" max="3835" width="63.3984375" style="5" customWidth="1"/>
    <col min="3836" max="3836" width="11.19921875" style="5" customWidth="1"/>
    <col min="3837" max="3837" width="11.59765625" style="5" customWidth="1"/>
    <col min="3838" max="3838" width="14.3984375" style="5" customWidth="1"/>
    <col min="3839" max="3840" width="8.5" style="5" bestFit="1" customWidth="1"/>
    <col min="3841" max="3841" width="8.09765625" style="5" bestFit="1" customWidth="1"/>
    <col min="3842" max="4089" width="9" style="5"/>
    <col min="4090" max="4090" width="7.19921875" style="5" customWidth="1"/>
    <col min="4091" max="4091" width="63.3984375" style="5" customWidth="1"/>
    <col min="4092" max="4092" width="11.19921875" style="5" customWidth="1"/>
    <col min="4093" max="4093" width="11.59765625" style="5" customWidth="1"/>
    <col min="4094" max="4094" width="14.3984375" style="5" customWidth="1"/>
    <col min="4095" max="4096" width="8.5" style="5" bestFit="1" customWidth="1"/>
    <col min="4097" max="4097" width="8.09765625" style="5" bestFit="1" customWidth="1"/>
    <col min="4098" max="4345" width="9" style="5"/>
    <col min="4346" max="4346" width="7.19921875" style="5" customWidth="1"/>
    <col min="4347" max="4347" width="63.3984375" style="5" customWidth="1"/>
    <col min="4348" max="4348" width="11.19921875" style="5" customWidth="1"/>
    <col min="4349" max="4349" width="11.59765625" style="5" customWidth="1"/>
    <col min="4350" max="4350" width="14.3984375" style="5" customWidth="1"/>
    <col min="4351" max="4352" width="8.5" style="5" bestFit="1" customWidth="1"/>
    <col min="4353" max="4353" width="8.09765625" style="5" bestFit="1" customWidth="1"/>
    <col min="4354" max="4601" width="9" style="5"/>
    <col min="4602" max="4602" width="7.19921875" style="5" customWidth="1"/>
    <col min="4603" max="4603" width="63.3984375" style="5" customWidth="1"/>
    <col min="4604" max="4604" width="11.19921875" style="5" customWidth="1"/>
    <col min="4605" max="4605" width="11.59765625" style="5" customWidth="1"/>
    <col min="4606" max="4606" width="14.3984375" style="5" customWidth="1"/>
    <col min="4607" max="4608" width="8.5" style="5" bestFit="1" customWidth="1"/>
    <col min="4609" max="4609" width="8.09765625" style="5" bestFit="1" customWidth="1"/>
    <col min="4610" max="4857" width="9" style="5"/>
    <col min="4858" max="4858" width="7.19921875" style="5" customWidth="1"/>
    <col min="4859" max="4859" width="63.3984375" style="5" customWidth="1"/>
    <col min="4860" max="4860" width="11.19921875" style="5" customWidth="1"/>
    <col min="4861" max="4861" width="11.59765625" style="5" customWidth="1"/>
    <col min="4862" max="4862" width="14.3984375" style="5" customWidth="1"/>
    <col min="4863" max="4864" width="8.5" style="5" bestFit="1" customWidth="1"/>
    <col min="4865" max="4865" width="8.09765625" style="5" bestFit="1" customWidth="1"/>
    <col min="4866" max="5113" width="9" style="5"/>
    <col min="5114" max="5114" width="7.19921875" style="5" customWidth="1"/>
    <col min="5115" max="5115" width="63.3984375" style="5" customWidth="1"/>
    <col min="5116" max="5116" width="11.19921875" style="5" customWidth="1"/>
    <col min="5117" max="5117" width="11.59765625" style="5" customWidth="1"/>
    <col min="5118" max="5118" width="14.3984375" style="5" customWidth="1"/>
    <col min="5119" max="5120" width="8.5" style="5" bestFit="1" customWidth="1"/>
    <col min="5121" max="5121" width="8.09765625" style="5" bestFit="1" customWidth="1"/>
    <col min="5122" max="5369" width="9" style="5"/>
    <col min="5370" max="5370" width="7.19921875" style="5" customWidth="1"/>
    <col min="5371" max="5371" width="63.3984375" style="5" customWidth="1"/>
    <col min="5372" max="5372" width="11.19921875" style="5" customWidth="1"/>
    <col min="5373" max="5373" width="11.59765625" style="5" customWidth="1"/>
    <col min="5374" max="5374" width="14.3984375" style="5" customWidth="1"/>
    <col min="5375" max="5376" width="8.5" style="5" bestFit="1" customWidth="1"/>
    <col min="5377" max="5377" width="8.09765625" style="5" bestFit="1" customWidth="1"/>
    <col min="5378" max="5625" width="9" style="5"/>
    <col min="5626" max="5626" width="7.19921875" style="5" customWidth="1"/>
    <col min="5627" max="5627" width="63.3984375" style="5" customWidth="1"/>
    <col min="5628" max="5628" width="11.19921875" style="5" customWidth="1"/>
    <col min="5629" max="5629" width="11.59765625" style="5" customWidth="1"/>
    <col min="5630" max="5630" width="14.3984375" style="5" customWidth="1"/>
    <col min="5631" max="5632" width="8.5" style="5" bestFit="1" customWidth="1"/>
    <col min="5633" max="5633" width="8.09765625" style="5" bestFit="1" customWidth="1"/>
    <col min="5634" max="5881" width="9" style="5"/>
    <col min="5882" max="5882" width="7.19921875" style="5" customWidth="1"/>
    <col min="5883" max="5883" width="63.3984375" style="5" customWidth="1"/>
    <col min="5884" max="5884" width="11.19921875" style="5" customWidth="1"/>
    <col min="5885" max="5885" width="11.59765625" style="5" customWidth="1"/>
    <col min="5886" max="5886" width="14.3984375" style="5" customWidth="1"/>
    <col min="5887" max="5888" width="8.5" style="5" bestFit="1" customWidth="1"/>
    <col min="5889" max="5889" width="8.09765625" style="5" bestFit="1" customWidth="1"/>
    <col min="5890" max="6137" width="9" style="5"/>
    <col min="6138" max="6138" width="7.19921875" style="5" customWidth="1"/>
    <col min="6139" max="6139" width="63.3984375" style="5" customWidth="1"/>
    <col min="6140" max="6140" width="11.19921875" style="5" customWidth="1"/>
    <col min="6141" max="6141" width="11.59765625" style="5" customWidth="1"/>
    <col min="6142" max="6142" width="14.3984375" style="5" customWidth="1"/>
    <col min="6143" max="6144" width="8.5" style="5" bestFit="1" customWidth="1"/>
    <col min="6145" max="6145" width="8.09765625" style="5" bestFit="1" customWidth="1"/>
    <col min="6146" max="6393" width="9" style="5"/>
    <col min="6394" max="6394" width="7.19921875" style="5" customWidth="1"/>
    <col min="6395" max="6395" width="63.3984375" style="5" customWidth="1"/>
    <col min="6396" max="6396" width="11.19921875" style="5" customWidth="1"/>
    <col min="6397" max="6397" width="11.59765625" style="5" customWidth="1"/>
    <col min="6398" max="6398" width="14.3984375" style="5" customWidth="1"/>
    <col min="6399" max="6400" width="8.5" style="5" bestFit="1" customWidth="1"/>
    <col min="6401" max="6401" width="8.09765625" style="5" bestFit="1" customWidth="1"/>
    <col min="6402" max="6649" width="9" style="5"/>
    <col min="6650" max="6650" width="7.19921875" style="5" customWidth="1"/>
    <col min="6651" max="6651" width="63.3984375" style="5" customWidth="1"/>
    <col min="6652" max="6652" width="11.19921875" style="5" customWidth="1"/>
    <col min="6653" max="6653" width="11.59765625" style="5" customWidth="1"/>
    <col min="6654" max="6654" width="14.3984375" style="5" customWidth="1"/>
    <col min="6655" max="6656" width="8.5" style="5" bestFit="1" customWidth="1"/>
    <col min="6657" max="6657" width="8.09765625" style="5" bestFit="1" customWidth="1"/>
    <col min="6658" max="6905" width="9" style="5"/>
    <col min="6906" max="6906" width="7.19921875" style="5" customWidth="1"/>
    <col min="6907" max="6907" width="63.3984375" style="5" customWidth="1"/>
    <col min="6908" max="6908" width="11.19921875" style="5" customWidth="1"/>
    <col min="6909" max="6909" width="11.59765625" style="5" customWidth="1"/>
    <col min="6910" max="6910" width="14.3984375" style="5" customWidth="1"/>
    <col min="6911" max="6912" width="8.5" style="5" bestFit="1" customWidth="1"/>
    <col min="6913" max="6913" width="8.09765625" style="5" bestFit="1" customWidth="1"/>
    <col min="6914" max="7161" width="9" style="5"/>
    <col min="7162" max="7162" width="7.19921875" style="5" customWidth="1"/>
    <col min="7163" max="7163" width="63.3984375" style="5" customWidth="1"/>
    <col min="7164" max="7164" width="11.19921875" style="5" customWidth="1"/>
    <col min="7165" max="7165" width="11.59765625" style="5" customWidth="1"/>
    <col min="7166" max="7166" width="14.3984375" style="5" customWidth="1"/>
    <col min="7167" max="7168" width="8.5" style="5" bestFit="1" customWidth="1"/>
    <col min="7169" max="7169" width="8.09765625" style="5" bestFit="1" customWidth="1"/>
    <col min="7170" max="7417" width="9" style="5"/>
    <col min="7418" max="7418" width="7.19921875" style="5" customWidth="1"/>
    <col min="7419" max="7419" width="63.3984375" style="5" customWidth="1"/>
    <col min="7420" max="7420" width="11.19921875" style="5" customWidth="1"/>
    <col min="7421" max="7421" width="11.59765625" style="5" customWidth="1"/>
    <col min="7422" max="7422" width="14.3984375" style="5" customWidth="1"/>
    <col min="7423" max="7424" width="8.5" style="5" bestFit="1" customWidth="1"/>
    <col min="7425" max="7425" width="8.09765625" style="5" bestFit="1" customWidth="1"/>
    <col min="7426" max="7673" width="9" style="5"/>
    <col min="7674" max="7674" width="7.19921875" style="5" customWidth="1"/>
    <col min="7675" max="7675" width="63.3984375" style="5" customWidth="1"/>
    <col min="7676" max="7676" width="11.19921875" style="5" customWidth="1"/>
    <col min="7677" max="7677" width="11.59765625" style="5" customWidth="1"/>
    <col min="7678" max="7678" width="14.3984375" style="5" customWidth="1"/>
    <col min="7679" max="7680" width="8.5" style="5" bestFit="1" customWidth="1"/>
    <col min="7681" max="7681" width="8.09765625" style="5" bestFit="1" customWidth="1"/>
    <col min="7682" max="7929" width="9" style="5"/>
    <col min="7930" max="7930" width="7.19921875" style="5" customWidth="1"/>
    <col min="7931" max="7931" width="63.3984375" style="5" customWidth="1"/>
    <col min="7932" max="7932" width="11.19921875" style="5" customWidth="1"/>
    <col min="7933" max="7933" width="11.59765625" style="5" customWidth="1"/>
    <col min="7934" max="7934" width="14.3984375" style="5" customWidth="1"/>
    <col min="7935" max="7936" width="8.5" style="5" bestFit="1" customWidth="1"/>
    <col min="7937" max="7937" width="8.09765625" style="5" bestFit="1" customWidth="1"/>
    <col min="7938" max="8185" width="9" style="5"/>
    <col min="8186" max="8186" width="7.19921875" style="5" customWidth="1"/>
    <col min="8187" max="8187" width="63.3984375" style="5" customWidth="1"/>
    <col min="8188" max="8188" width="11.19921875" style="5" customWidth="1"/>
    <col min="8189" max="8189" width="11.59765625" style="5" customWidth="1"/>
    <col min="8190" max="8190" width="14.3984375" style="5" customWidth="1"/>
    <col min="8191" max="8192" width="8.5" style="5" bestFit="1" customWidth="1"/>
    <col min="8193" max="8193" width="8.09765625" style="5" bestFit="1" customWidth="1"/>
    <col min="8194" max="8441" width="9" style="5"/>
    <col min="8442" max="8442" width="7.19921875" style="5" customWidth="1"/>
    <col min="8443" max="8443" width="63.3984375" style="5" customWidth="1"/>
    <col min="8444" max="8444" width="11.19921875" style="5" customWidth="1"/>
    <col min="8445" max="8445" width="11.59765625" style="5" customWidth="1"/>
    <col min="8446" max="8446" width="14.3984375" style="5" customWidth="1"/>
    <col min="8447" max="8448" width="8.5" style="5" bestFit="1" customWidth="1"/>
    <col min="8449" max="8449" width="8.09765625" style="5" bestFit="1" customWidth="1"/>
    <col min="8450" max="8697" width="9" style="5"/>
    <col min="8698" max="8698" width="7.19921875" style="5" customWidth="1"/>
    <col min="8699" max="8699" width="63.3984375" style="5" customWidth="1"/>
    <col min="8700" max="8700" width="11.19921875" style="5" customWidth="1"/>
    <col min="8701" max="8701" width="11.59765625" style="5" customWidth="1"/>
    <col min="8702" max="8702" width="14.3984375" style="5" customWidth="1"/>
    <col min="8703" max="8704" width="8.5" style="5" bestFit="1" customWidth="1"/>
    <col min="8705" max="8705" width="8.09765625" style="5" bestFit="1" customWidth="1"/>
    <col min="8706" max="8953" width="9" style="5"/>
    <col min="8954" max="8954" width="7.19921875" style="5" customWidth="1"/>
    <col min="8955" max="8955" width="63.3984375" style="5" customWidth="1"/>
    <col min="8956" max="8956" width="11.19921875" style="5" customWidth="1"/>
    <col min="8957" max="8957" width="11.59765625" style="5" customWidth="1"/>
    <col min="8958" max="8958" width="14.3984375" style="5" customWidth="1"/>
    <col min="8959" max="8960" width="8.5" style="5" bestFit="1" customWidth="1"/>
    <col min="8961" max="8961" width="8.09765625" style="5" bestFit="1" customWidth="1"/>
    <col min="8962" max="9209" width="9" style="5"/>
    <col min="9210" max="9210" width="7.19921875" style="5" customWidth="1"/>
    <col min="9211" max="9211" width="63.3984375" style="5" customWidth="1"/>
    <col min="9212" max="9212" width="11.19921875" style="5" customWidth="1"/>
    <col min="9213" max="9213" width="11.59765625" style="5" customWidth="1"/>
    <col min="9214" max="9214" width="14.3984375" style="5" customWidth="1"/>
    <col min="9215" max="9216" width="8.5" style="5" bestFit="1" customWidth="1"/>
    <col min="9217" max="9217" width="8.09765625" style="5" bestFit="1" customWidth="1"/>
    <col min="9218" max="9465" width="9" style="5"/>
    <col min="9466" max="9466" width="7.19921875" style="5" customWidth="1"/>
    <col min="9467" max="9467" width="63.3984375" style="5" customWidth="1"/>
    <col min="9468" max="9468" width="11.19921875" style="5" customWidth="1"/>
    <col min="9469" max="9469" width="11.59765625" style="5" customWidth="1"/>
    <col min="9470" max="9470" width="14.3984375" style="5" customWidth="1"/>
    <col min="9471" max="9472" width="8.5" style="5" bestFit="1" customWidth="1"/>
    <col min="9473" max="9473" width="8.09765625" style="5" bestFit="1" customWidth="1"/>
    <col min="9474" max="9721" width="9" style="5"/>
    <col min="9722" max="9722" width="7.19921875" style="5" customWidth="1"/>
    <col min="9723" max="9723" width="63.3984375" style="5" customWidth="1"/>
    <col min="9724" max="9724" width="11.19921875" style="5" customWidth="1"/>
    <col min="9725" max="9725" width="11.59765625" style="5" customWidth="1"/>
    <col min="9726" max="9726" width="14.3984375" style="5" customWidth="1"/>
    <col min="9727" max="9728" width="8.5" style="5" bestFit="1" customWidth="1"/>
    <col min="9729" max="9729" width="8.09765625" style="5" bestFit="1" customWidth="1"/>
    <col min="9730" max="9977" width="9" style="5"/>
    <col min="9978" max="9978" width="7.19921875" style="5" customWidth="1"/>
    <col min="9979" max="9979" width="63.3984375" style="5" customWidth="1"/>
    <col min="9980" max="9980" width="11.19921875" style="5" customWidth="1"/>
    <col min="9981" max="9981" width="11.59765625" style="5" customWidth="1"/>
    <col min="9982" max="9982" width="14.3984375" style="5" customWidth="1"/>
    <col min="9983" max="9984" width="8.5" style="5" bestFit="1" customWidth="1"/>
    <col min="9985" max="9985" width="8.09765625" style="5" bestFit="1" customWidth="1"/>
    <col min="9986" max="10233" width="9" style="5"/>
    <col min="10234" max="10234" width="7.19921875" style="5" customWidth="1"/>
    <col min="10235" max="10235" width="63.3984375" style="5" customWidth="1"/>
    <col min="10236" max="10236" width="11.19921875" style="5" customWidth="1"/>
    <col min="10237" max="10237" width="11.59765625" style="5" customWidth="1"/>
    <col min="10238" max="10238" width="14.3984375" style="5" customWidth="1"/>
    <col min="10239" max="10240" width="8.5" style="5" bestFit="1" customWidth="1"/>
    <col min="10241" max="10241" width="8.09765625" style="5" bestFit="1" customWidth="1"/>
    <col min="10242" max="10489" width="9" style="5"/>
    <col min="10490" max="10490" width="7.19921875" style="5" customWidth="1"/>
    <col min="10491" max="10491" width="63.3984375" style="5" customWidth="1"/>
    <col min="10492" max="10492" width="11.19921875" style="5" customWidth="1"/>
    <col min="10493" max="10493" width="11.59765625" style="5" customWidth="1"/>
    <col min="10494" max="10494" width="14.3984375" style="5" customWidth="1"/>
    <col min="10495" max="10496" width="8.5" style="5" bestFit="1" customWidth="1"/>
    <col min="10497" max="10497" width="8.09765625" style="5" bestFit="1" customWidth="1"/>
    <col min="10498" max="10745" width="9" style="5"/>
    <col min="10746" max="10746" width="7.19921875" style="5" customWidth="1"/>
    <col min="10747" max="10747" width="63.3984375" style="5" customWidth="1"/>
    <col min="10748" max="10748" width="11.19921875" style="5" customWidth="1"/>
    <col min="10749" max="10749" width="11.59765625" style="5" customWidth="1"/>
    <col min="10750" max="10750" width="14.3984375" style="5" customWidth="1"/>
    <col min="10751" max="10752" width="8.5" style="5" bestFit="1" customWidth="1"/>
    <col min="10753" max="10753" width="8.09765625" style="5" bestFit="1" customWidth="1"/>
    <col min="10754" max="11001" width="9" style="5"/>
    <col min="11002" max="11002" width="7.19921875" style="5" customWidth="1"/>
    <col min="11003" max="11003" width="63.3984375" style="5" customWidth="1"/>
    <col min="11004" max="11004" width="11.19921875" style="5" customWidth="1"/>
    <col min="11005" max="11005" width="11.59765625" style="5" customWidth="1"/>
    <col min="11006" max="11006" width="14.3984375" style="5" customWidth="1"/>
    <col min="11007" max="11008" width="8.5" style="5" bestFit="1" customWidth="1"/>
    <col min="11009" max="11009" width="8.09765625" style="5" bestFit="1" customWidth="1"/>
    <col min="11010" max="11257" width="9" style="5"/>
    <col min="11258" max="11258" width="7.19921875" style="5" customWidth="1"/>
    <col min="11259" max="11259" width="63.3984375" style="5" customWidth="1"/>
    <col min="11260" max="11260" width="11.19921875" style="5" customWidth="1"/>
    <col min="11261" max="11261" width="11.59765625" style="5" customWidth="1"/>
    <col min="11262" max="11262" width="14.3984375" style="5" customWidth="1"/>
    <col min="11263" max="11264" width="8.5" style="5" bestFit="1" customWidth="1"/>
    <col min="11265" max="11265" width="8.09765625" style="5" bestFit="1" customWidth="1"/>
    <col min="11266" max="11513" width="9" style="5"/>
    <col min="11514" max="11514" width="7.19921875" style="5" customWidth="1"/>
    <col min="11515" max="11515" width="63.3984375" style="5" customWidth="1"/>
    <col min="11516" max="11516" width="11.19921875" style="5" customWidth="1"/>
    <col min="11517" max="11517" width="11.59765625" style="5" customWidth="1"/>
    <col min="11518" max="11518" width="14.3984375" style="5" customWidth="1"/>
    <col min="11519" max="11520" width="8.5" style="5" bestFit="1" customWidth="1"/>
    <col min="11521" max="11521" width="8.09765625" style="5" bestFit="1" customWidth="1"/>
    <col min="11522" max="11769" width="9" style="5"/>
    <col min="11770" max="11770" width="7.19921875" style="5" customWidth="1"/>
    <col min="11771" max="11771" width="63.3984375" style="5" customWidth="1"/>
    <col min="11772" max="11772" width="11.19921875" style="5" customWidth="1"/>
    <col min="11773" max="11773" width="11.59765625" style="5" customWidth="1"/>
    <col min="11774" max="11774" width="14.3984375" style="5" customWidth="1"/>
    <col min="11775" max="11776" width="8.5" style="5" bestFit="1" customWidth="1"/>
    <col min="11777" max="11777" width="8.09765625" style="5" bestFit="1" customWidth="1"/>
    <col min="11778" max="12025" width="9" style="5"/>
    <col min="12026" max="12026" width="7.19921875" style="5" customWidth="1"/>
    <col min="12027" max="12027" width="63.3984375" style="5" customWidth="1"/>
    <col min="12028" max="12028" width="11.19921875" style="5" customWidth="1"/>
    <col min="12029" max="12029" width="11.59765625" style="5" customWidth="1"/>
    <col min="12030" max="12030" width="14.3984375" style="5" customWidth="1"/>
    <col min="12031" max="12032" width="8.5" style="5" bestFit="1" customWidth="1"/>
    <col min="12033" max="12033" width="8.09765625" style="5" bestFit="1" customWidth="1"/>
    <col min="12034" max="12281" width="9" style="5"/>
    <col min="12282" max="12282" width="7.19921875" style="5" customWidth="1"/>
    <col min="12283" max="12283" width="63.3984375" style="5" customWidth="1"/>
    <col min="12284" max="12284" width="11.19921875" style="5" customWidth="1"/>
    <col min="12285" max="12285" width="11.59765625" style="5" customWidth="1"/>
    <col min="12286" max="12286" width="14.3984375" style="5" customWidth="1"/>
    <col min="12287" max="12288" width="8.5" style="5" bestFit="1" customWidth="1"/>
    <col min="12289" max="12289" width="8.09765625" style="5" bestFit="1" customWidth="1"/>
    <col min="12290" max="12537" width="9" style="5"/>
    <col min="12538" max="12538" width="7.19921875" style="5" customWidth="1"/>
    <col min="12539" max="12539" width="63.3984375" style="5" customWidth="1"/>
    <col min="12540" max="12540" width="11.19921875" style="5" customWidth="1"/>
    <col min="12541" max="12541" width="11.59765625" style="5" customWidth="1"/>
    <col min="12542" max="12542" width="14.3984375" style="5" customWidth="1"/>
    <col min="12543" max="12544" width="8.5" style="5" bestFit="1" customWidth="1"/>
    <col min="12545" max="12545" width="8.09765625" style="5" bestFit="1" customWidth="1"/>
    <col min="12546" max="12793" width="9" style="5"/>
    <col min="12794" max="12794" width="7.19921875" style="5" customWidth="1"/>
    <col min="12795" max="12795" width="63.3984375" style="5" customWidth="1"/>
    <col min="12796" max="12796" width="11.19921875" style="5" customWidth="1"/>
    <col min="12797" max="12797" width="11.59765625" style="5" customWidth="1"/>
    <col min="12798" max="12798" width="14.3984375" style="5" customWidth="1"/>
    <col min="12799" max="12800" width="8.5" style="5" bestFit="1" customWidth="1"/>
    <col min="12801" max="12801" width="8.09765625" style="5" bestFit="1" customWidth="1"/>
    <col min="12802" max="13049" width="9" style="5"/>
    <col min="13050" max="13050" width="7.19921875" style="5" customWidth="1"/>
    <col min="13051" max="13051" width="63.3984375" style="5" customWidth="1"/>
    <col min="13052" max="13052" width="11.19921875" style="5" customWidth="1"/>
    <col min="13053" max="13053" width="11.59765625" style="5" customWidth="1"/>
    <col min="13054" max="13054" width="14.3984375" style="5" customWidth="1"/>
    <col min="13055" max="13056" width="8.5" style="5" bestFit="1" customWidth="1"/>
    <col min="13057" max="13057" width="8.09765625" style="5" bestFit="1" customWidth="1"/>
    <col min="13058" max="13305" width="9" style="5"/>
    <col min="13306" max="13306" width="7.19921875" style="5" customWidth="1"/>
    <col min="13307" max="13307" width="63.3984375" style="5" customWidth="1"/>
    <col min="13308" max="13308" width="11.19921875" style="5" customWidth="1"/>
    <col min="13309" max="13309" width="11.59765625" style="5" customWidth="1"/>
    <col min="13310" max="13310" width="14.3984375" style="5" customWidth="1"/>
    <col min="13311" max="13312" width="8.5" style="5" bestFit="1" customWidth="1"/>
    <col min="13313" max="13313" width="8.09765625" style="5" bestFit="1" customWidth="1"/>
    <col min="13314" max="13561" width="9" style="5"/>
    <col min="13562" max="13562" width="7.19921875" style="5" customWidth="1"/>
    <col min="13563" max="13563" width="63.3984375" style="5" customWidth="1"/>
    <col min="13564" max="13564" width="11.19921875" style="5" customWidth="1"/>
    <col min="13565" max="13565" width="11.59765625" style="5" customWidth="1"/>
    <col min="13566" max="13566" width="14.3984375" style="5" customWidth="1"/>
    <col min="13567" max="13568" width="8.5" style="5" bestFit="1" customWidth="1"/>
    <col min="13569" max="13569" width="8.09765625" style="5" bestFit="1" customWidth="1"/>
    <col min="13570" max="13817" width="9" style="5"/>
    <col min="13818" max="13818" width="7.19921875" style="5" customWidth="1"/>
    <col min="13819" max="13819" width="63.3984375" style="5" customWidth="1"/>
    <col min="13820" max="13820" width="11.19921875" style="5" customWidth="1"/>
    <col min="13821" max="13821" width="11.59765625" style="5" customWidth="1"/>
    <col min="13822" max="13822" width="14.3984375" style="5" customWidth="1"/>
    <col min="13823" max="13824" width="8.5" style="5" bestFit="1" customWidth="1"/>
    <col min="13825" max="13825" width="8.09765625" style="5" bestFit="1" customWidth="1"/>
    <col min="13826" max="14073" width="9" style="5"/>
    <col min="14074" max="14074" width="7.19921875" style="5" customWidth="1"/>
    <col min="14075" max="14075" width="63.3984375" style="5" customWidth="1"/>
    <col min="14076" max="14076" width="11.19921875" style="5" customWidth="1"/>
    <col min="14077" max="14077" width="11.59765625" style="5" customWidth="1"/>
    <col min="14078" max="14078" width="14.3984375" style="5" customWidth="1"/>
    <col min="14079" max="14080" width="8.5" style="5" bestFit="1" customWidth="1"/>
    <col min="14081" max="14081" width="8.09765625" style="5" bestFit="1" customWidth="1"/>
    <col min="14082" max="14329" width="9" style="5"/>
    <col min="14330" max="14330" width="7.19921875" style="5" customWidth="1"/>
    <col min="14331" max="14331" width="63.3984375" style="5" customWidth="1"/>
    <col min="14332" max="14332" width="11.19921875" style="5" customWidth="1"/>
    <col min="14333" max="14333" width="11.59765625" style="5" customWidth="1"/>
    <col min="14334" max="14334" width="14.3984375" style="5" customWidth="1"/>
    <col min="14335" max="14336" width="8.5" style="5" bestFit="1" customWidth="1"/>
    <col min="14337" max="14337" width="8.09765625" style="5" bestFit="1" customWidth="1"/>
    <col min="14338" max="14585" width="9" style="5"/>
    <col min="14586" max="14586" width="7.19921875" style="5" customWidth="1"/>
    <col min="14587" max="14587" width="63.3984375" style="5" customWidth="1"/>
    <col min="14588" max="14588" width="11.19921875" style="5" customWidth="1"/>
    <col min="14589" max="14589" width="11.59765625" style="5" customWidth="1"/>
    <col min="14590" max="14590" width="14.3984375" style="5" customWidth="1"/>
    <col min="14591" max="14592" width="8.5" style="5" bestFit="1" customWidth="1"/>
    <col min="14593" max="14593" width="8.09765625" style="5" bestFit="1" customWidth="1"/>
    <col min="14594" max="14841" width="9" style="5"/>
    <col min="14842" max="14842" width="7.19921875" style="5" customWidth="1"/>
    <col min="14843" max="14843" width="63.3984375" style="5" customWidth="1"/>
    <col min="14844" max="14844" width="11.19921875" style="5" customWidth="1"/>
    <col min="14845" max="14845" width="11.59765625" style="5" customWidth="1"/>
    <col min="14846" max="14846" width="14.3984375" style="5" customWidth="1"/>
    <col min="14847" max="14848" width="8.5" style="5" bestFit="1" customWidth="1"/>
    <col min="14849" max="14849" width="8.09765625" style="5" bestFit="1" customWidth="1"/>
    <col min="14850" max="15097" width="9" style="5"/>
    <col min="15098" max="15098" width="7.19921875" style="5" customWidth="1"/>
    <col min="15099" max="15099" width="63.3984375" style="5" customWidth="1"/>
    <col min="15100" max="15100" width="11.19921875" style="5" customWidth="1"/>
    <col min="15101" max="15101" width="11.59765625" style="5" customWidth="1"/>
    <col min="15102" max="15102" width="14.3984375" style="5" customWidth="1"/>
    <col min="15103" max="15104" width="8.5" style="5" bestFit="1" customWidth="1"/>
    <col min="15105" max="15105" width="8.09765625" style="5" bestFit="1" customWidth="1"/>
    <col min="15106" max="15353" width="9" style="5"/>
    <col min="15354" max="15354" width="7.19921875" style="5" customWidth="1"/>
    <col min="15355" max="15355" width="63.3984375" style="5" customWidth="1"/>
    <col min="15356" max="15356" width="11.19921875" style="5" customWidth="1"/>
    <col min="15357" max="15357" width="11.59765625" style="5" customWidth="1"/>
    <col min="15358" max="15358" width="14.3984375" style="5" customWidth="1"/>
    <col min="15359" max="15360" width="8.5" style="5" bestFit="1" customWidth="1"/>
    <col min="15361" max="15361" width="8.09765625" style="5" bestFit="1" customWidth="1"/>
    <col min="15362" max="15609" width="9" style="5"/>
    <col min="15610" max="15610" width="7.19921875" style="5" customWidth="1"/>
    <col min="15611" max="15611" width="63.3984375" style="5" customWidth="1"/>
    <col min="15612" max="15612" width="11.19921875" style="5" customWidth="1"/>
    <col min="15613" max="15613" width="11.59765625" style="5" customWidth="1"/>
    <col min="15614" max="15614" width="14.3984375" style="5" customWidth="1"/>
    <col min="15615" max="15616" width="8.5" style="5" bestFit="1" customWidth="1"/>
    <col min="15617" max="15617" width="8.09765625" style="5" bestFit="1" customWidth="1"/>
    <col min="15618" max="15865" width="9" style="5"/>
    <col min="15866" max="15866" width="7.19921875" style="5" customWidth="1"/>
    <col min="15867" max="15867" width="63.3984375" style="5" customWidth="1"/>
    <col min="15868" max="15868" width="11.19921875" style="5" customWidth="1"/>
    <col min="15869" max="15869" width="11.59765625" style="5" customWidth="1"/>
    <col min="15870" max="15870" width="14.3984375" style="5" customWidth="1"/>
    <col min="15871" max="15872" width="8.5" style="5" bestFit="1" customWidth="1"/>
    <col min="15873" max="15873" width="8.09765625" style="5" bestFit="1" customWidth="1"/>
    <col min="15874" max="16121" width="9" style="5"/>
    <col min="16122" max="16122" width="7.19921875" style="5" customWidth="1"/>
    <col min="16123" max="16123" width="63.3984375" style="5" customWidth="1"/>
    <col min="16124" max="16124" width="11.19921875" style="5" customWidth="1"/>
    <col min="16125" max="16125" width="11.59765625" style="5" customWidth="1"/>
    <col min="16126" max="16126" width="14.3984375" style="5" customWidth="1"/>
    <col min="16127" max="16128" width="8.5" style="5" bestFit="1" customWidth="1"/>
    <col min="16129" max="16129" width="8.09765625" style="5" bestFit="1" customWidth="1"/>
    <col min="16130" max="16381" width="9" style="5"/>
    <col min="16382" max="16384" width="9" style="5" customWidth="1"/>
  </cols>
  <sheetData>
    <row r="1" spans="1:7" ht="17.399999999999999">
      <c r="A1" s="151"/>
      <c r="B1" s="151"/>
      <c r="C1" s="151"/>
      <c r="D1" s="151"/>
      <c r="E1" s="151"/>
      <c r="F1" s="152" t="s">
        <v>0</v>
      </c>
      <c r="G1" s="152"/>
    </row>
    <row r="2" spans="1:7">
      <c r="A2" s="151"/>
      <c r="B2" s="151"/>
      <c r="C2" s="151"/>
      <c r="D2" s="151"/>
      <c r="E2" s="151"/>
      <c r="F2" s="153" t="s">
        <v>227</v>
      </c>
      <c r="G2" s="153"/>
    </row>
    <row r="3" spans="1:7">
      <c r="A3" s="151"/>
      <c r="B3" s="151"/>
      <c r="C3" s="151"/>
      <c r="D3" s="151"/>
      <c r="E3" s="151"/>
      <c r="F3" s="153" t="s">
        <v>228</v>
      </c>
      <c r="G3" s="153"/>
    </row>
    <row r="4" spans="1:7">
      <c r="A4" s="151"/>
      <c r="B4" s="151"/>
      <c r="C4" s="151"/>
      <c r="D4" s="151"/>
      <c r="E4" s="151"/>
      <c r="F4" s="153" t="s">
        <v>219</v>
      </c>
      <c r="G4" s="153"/>
    </row>
    <row r="5" spans="1:7">
      <c r="A5" s="151"/>
      <c r="B5" s="151"/>
      <c r="C5" s="151"/>
      <c r="D5" s="151"/>
      <c r="E5" s="151"/>
      <c r="F5" s="154"/>
      <c r="G5" s="154"/>
    </row>
    <row r="6" spans="1:7" ht="17.399999999999999">
      <c r="A6" s="161" t="s">
        <v>174</v>
      </c>
      <c r="B6" s="161"/>
      <c r="C6" s="161"/>
      <c r="D6" s="161"/>
      <c r="E6" s="161"/>
      <c r="F6" s="161"/>
      <c r="G6" s="161"/>
    </row>
    <row r="7" spans="1:7" ht="17.399999999999999">
      <c r="A7" s="161" t="s">
        <v>1</v>
      </c>
      <c r="B7" s="161"/>
      <c r="C7" s="161"/>
      <c r="D7" s="161"/>
      <c r="E7" s="161"/>
      <c r="F7" s="161"/>
      <c r="G7" s="161"/>
    </row>
    <row r="8" spans="1:7">
      <c r="A8" s="4"/>
      <c r="B8" s="4"/>
      <c r="C8" s="4"/>
      <c r="D8" s="4"/>
      <c r="E8" s="4"/>
      <c r="F8" s="4"/>
      <c r="G8" s="4"/>
    </row>
    <row r="9" spans="1:7">
      <c r="A9" s="162"/>
      <c r="B9" s="162"/>
      <c r="C9" s="162"/>
      <c r="D9" s="162"/>
      <c r="E9" s="162"/>
      <c r="F9" s="162"/>
      <c r="G9" s="162"/>
    </row>
    <row r="10" spans="1:7">
      <c r="A10" s="144" t="s">
        <v>2</v>
      </c>
      <c r="B10" s="144" t="s">
        <v>3</v>
      </c>
      <c r="C10" s="144" t="s">
        <v>4</v>
      </c>
      <c r="D10" s="144" t="s">
        <v>5</v>
      </c>
      <c r="E10" s="145" t="s">
        <v>175</v>
      </c>
      <c r="F10" s="146"/>
      <c r="G10" s="147"/>
    </row>
    <row r="11" spans="1:7">
      <c r="A11" s="144"/>
      <c r="B11" s="144"/>
      <c r="C11" s="144"/>
      <c r="D11" s="144"/>
      <c r="E11" s="148" t="s">
        <v>6</v>
      </c>
      <c r="F11" s="148" t="s">
        <v>7</v>
      </c>
      <c r="G11" s="148"/>
    </row>
    <row r="12" spans="1:7">
      <c r="A12" s="144"/>
      <c r="B12" s="144"/>
      <c r="C12" s="144"/>
      <c r="D12" s="144"/>
      <c r="E12" s="148"/>
      <c r="F12" s="3" t="s">
        <v>8</v>
      </c>
      <c r="G12" s="3" t="s">
        <v>9</v>
      </c>
    </row>
    <row r="13" spans="1:7">
      <c r="A13" s="1">
        <v>1</v>
      </c>
      <c r="B13" s="1">
        <v>2</v>
      </c>
      <c r="C13" s="1">
        <v>3</v>
      </c>
      <c r="D13" s="1">
        <v>4</v>
      </c>
      <c r="E13" s="2">
        <v>5</v>
      </c>
      <c r="F13" s="2">
        <v>6</v>
      </c>
      <c r="G13" s="2">
        <v>7</v>
      </c>
    </row>
    <row r="14" spans="1:7" ht="24" customHeight="1">
      <c r="A14" s="37" t="s">
        <v>10</v>
      </c>
      <c r="B14" s="37"/>
      <c r="C14" s="37"/>
      <c r="D14" s="88" t="s">
        <v>11</v>
      </c>
      <c r="E14" s="39">
        <f t="shared" ref="E14:E28" si="0">SUM(F14:G14)</f>
        <v>3050</v>
      </c>
      <c r="F14" s="39">
        <f>F17+F15</f>
        <v>3050</v>
      </c>
      <c r="G14" s="39" t="s">
        <v>167</v>
      </c>
    </row>
    <row r="15" spans="1:7" ht="24" customHeight="1">
      <c r="A15" s="80"/>
      <c r="B15" s="82" t="s">
        <v>177</v>
      </c>
      <c r="C15" s="83"/>
      <c r="D15" s="84" t="s">
        <v>178</v>
      </c>
      <c r="E15" s="85">
        <f>F15</f>
        <v>3000</v>
      </c>
      <c r="F15" s="85">
        <f>F16</f>
        <v>3000</v>
      </c>
      <c r="G15" s="85"/>
    </row>
    <row r="16" spans="1:7" ht="46.5" customHeight="1">
      <c r="A16" s="80"/>
      <c r="B16" s="81"/>
      <c r="C16" s="83" t="s">
        <v>12</v>
      </c>
      <c r="D16" s="86" t="s">
        <v>13</v>
      </c>
      <c r="E16" s="87">
        <f>F16</f>
        <v>3000</v>
      </c>
      <c r="F16" s="87">
        <v>3000</v>
      </c>
      <c r="G16" s="85"/>
    </row>
    <row r="17" spans="1:7" ht="21" customHeight="1">
      <c r="A17" s="7"/>
      <c r="B17" s="31" t="s">
        <v>14</v>
      </c>
      <c r="C17" s="42"/>
      <c r="D17" s="43" t="s">
        <v>15</v>
      </c>
      <c r="E17" s="44">
        <f t="shared" si="0"/>
        <v>50</v>
      </c>
      <c r="F17" s="44">
        <f>F18</f>
        <v>50</v>
      </c>
      <c r="G17" s="45" t="str">
        <f>IF(G18&gt;0,G18,"")</f>
        <v/>
      </c>
    </row>
    <row r="18" spans="1:7" ht="35.25" customHeight="1">
      <c r="A18" s="9"/>
      <c r="B18" s="11"/>
      <c r="C18" s="31" t="s">
        <v>16</v>
      </c>
      <c r="D18" s="35" t="s">
        <v>17</v>
      </c>
      <c r="E18" s="36">
        <f t="shared" si="0"/>
        <v>50</v>
      </c>
      <c r="F18" s="36">
        <v>50</v>
      </c>
      <c r="G18" s="12"/>
    </row>
    <row r="19" spans="1:7" ht="24.75" customHeight="1">
      <c r="A19" s="37" t="s">
        <v>18</v>
      </c>
      <c r="B19" s="37"/>
      <c r="C19" s="37"/>
      <c r="D19" s="65" t="s">
        <v>19</v>
      </c>
      <c r="E19" s="39">
        <f t="shared" si="0"/>
        <v>287804</v>
      </c>
      <c r="F19" s="39">
        <f>F20</f>
        <v>287804</v>
      </c>
      <c r="G19" s="39" t="s">
        <v>167</v>
      </c>
    </row>
    <row r="20" spans="1:7" ht="20.25" customHeight="1">
      <c r="A20" s="50"/>
      <c r="B20" s="31" t="s">
        <v>20</v>
      </c>
      <c r="C20" s="31"/>
      <c r="D20" s="32" t="s">
        <v>21</v>
      </c>
      <c r="E20" s="33">
        <f t="shared" si="0"/>
        <v>287804</v>
      </c>
      <c r="F20" s="33">
        <f>F21</f>
        <v>287804</v>
      </c>
      <c r="G20" s="36" t="str">
        <f>IF(G21&gt;0,G21,"")</f>
        <v/>
      </c>
    </row>
    <row r="21" spans="1:7" ht="48" customHeight="1">
      <c r="A21" s="42"/>
      <c r="B21" s="31"/>
      <c r="C21" s="31" t="s">
        <v>22</v>
      </c>
      <c r="D21" s="35" t="s">
        <v>23</v>
      </c>
      <c r="E21" s="36">
        <f t="shared" si="0"/>
        <v>287804</v>
      </c>
      <c r="F21" s="36">
        <v>287804</v>
      </c>
      <c r="G21" s="36"/>
    </row>
    <row r="22" spans="1:7" ht="21.75" customHeight="1">
      <c r="A22" s="71" t="s">
        <v>24</v>
      </c>
      <c r="B22" s="71"/>
      <c r="C22" s="37"/>
      <c r="D22" s="38" t="s">
        <v>25</v>
      </c>
      <c r="E22" s="39">
        <f t="shared" si="0"/>
        <v>831585</v>
      </c>
      <c r="F22" s="39">
        <f>F23</f>
        <v>254985</v>
      </c>
      <c r="G22" s="39">
        <f>SUM(G23)</f>
        <v>576600</v>
      </c>
    </row>
    <row r="23" spans="1:7" ht="21.75" customHeight="1">
      <c r="A23" s="50"/>
      <c r="B23" s="34" t="s">
        <v>26</v>
      </c>
      <c r="C23" s="41"/>
      <c r="D23" s="32" t="s">
        <v>27</v>
      </c>
      <c r="E23" s="33">
        <f t="shared" si="0"/>
        <v>831585</v>
      </c>
      <c r="F23" s="33">
        <f>SUM(F24:F27)</f>
        <v>254985</v>
      </c>
      <c r="G23" s="33">
        <f>SUM(G24:G27)</f>
        <v>576600</v>
      </c>
    </row>
    <row r="24" spans="1:7" ht="20.25" customHeight="1">
      <c r="A24" s="91"/>
      <c r="B24" s="50"/>
      <c r="C24" s="41" t="s">
        <v>186</v>
      </c>
      <c r="D24" s="35" t="s">
        <v>187</v>
      </c>
      <c r="E24" s="36">
        <f t="shared" si="0"/>
        <v>9000</v>
      </c>
      <c r="F24" s="36">
        <v>9000</v>
      </c>
      <c r="G24" s="92">
        <v>0</v>
      </c>
    </row>
    <row r="25" spans="1:7" ht="21.75" customHeight="1">
      <c r="A25" s="7"/>
      <c r="B25" s="7"/>
      <c r="C25" s="41" t="s">
        <v>28</v>
      </c>
      <c r="D25" s="35" t="s">
        <v>29</v>
      </c>
      <c r="E25" s="36">
        <f t="shared" si="0"/>
        <v>10985</v>
      </c>
      <c r="F25" s="36">
        <v>10985</v>
      </c>
      <c r="G25" s="12"/>
    </row>
    <row r="26" spans="1:7" ht="47.25" customHeight="1">
      <c r="A26" s="7"/>
      <c r="B26" s="7"/>
      <c r="C26" s="41" t="s">
        <v>182</v>
      </c>
      <c r="D26" s="35" t="s">
        <v>183</v>
      </c>
      <c r="E26" s="36">
        <f>F26</f>
        <v>235000</v>
      </c>
      <c r="F26" s="36">
        <v>235000</v>
      </c>
      <c r="G26" s="12"/>
    </row>
    <row r="27" spans="1:7" ht="47.25" customHeight="1">
      <c r="A27" s="7"/>
      <c r="B27" s="7"/>
      <c r="C27" s="41" t="s">
        <v>179</v>
      </c>
      <c r="D27" s="35" t="s">
        <v>180</v>
      </c>
      <c r="E27" s="36">
        <f>G27</f>
        <v>576600</v>
      </c>
      <c r="F27" s="92">
        <v>0</v>
      </c>
      <c r="G27" s="36">
        <v>576600</v>
      </c>
    </row>
    <row r="28" spans="1:7" ht="24.75" customHeight="1">
      <c r="A28" s="75" t="s">
        <v>30</v>
      </c>
      <c r="B28" s="37"/>
      <c r="C28" s="37"/>
      <c r="D28" s="65" t="s">
        <v>31</v>
      </c>
      <c r="E28" s="39">
        <f t="shared" si="0"/>
        <v>1457006</v>
      </c>
      <c r="F28" s="39">
        <f>F29</f>
        <v>1452406</v>
      </c>
      <c r="G28" s="107">
        <f>G29</f>
        <v>4600</v>
      </c>
    </row>
    <row r="29" spans="1:7" ht="23.25" customHeight="1">
      <c r="A29" s="68"/>
      <c r="B29" s="31" t="s">
        <v>32</v>
      </c>
      <c r="C29" s="41"/>
      <c r="D29" s="32" t="s">
        <v>33</v>
      </c>
      <c r="E29" s="33">
        <f t="shared" ref="E29:E33" si="1">SUM(F29:G29)</f>
        <v>1457006</v>
      </c>
      <c r="F29" s="33">
        <f>SUM(F30:F33)</f>
        <v>1452406</v>
      </c>
      <c r="G29" s="98">
        <f>SUM(G30:G34)</f>
        <v>4600</v>
      </c>
    </row>
    <row r="30" spans="1:7" ht="47.25" customHeight="1">
      <c r="A30" s="74"/>
      <c r="B30" s="91"/>
      <c r="C30" s="41" t="s">
        <v>12</v>
      </c>
      <c r="D30" s="35" t="s">
        <v>13</v>
      </c>
      <c r="E30" s="36">
        <f t="shared" si="1"/>
        <v>364999</v>
      </c>
      <c r="F30" s="36">
        <v>364999</v>
      </c>
      <c r="G30" s="36"/>
    </row>
    <row r="31" spans="1:7" ht="48" customHeight="1">
      <c r="A31" s="19"/>
      <c r="B31" s="7"/>
      <c r="C31" s="41" t="s">
        <v>34</v>
      </c>
      <c r="D31" s="35" t="s">
        <v>35</v>
      </c>
      <c r="E31" s="36">
        <f t="shared" si="1"/>
        <v>464907</v>
      </c>
      <c r="F31" s="36">
        <v>464907</v>
      </c>
      <c r="G31" s="36"/>
    </row>
    <row r="32" spans="1:7" ht="33.75" customHeight="1">
      <c r="A32" s="19"/>
      <c r="B32" s="7"/>
      <c r="C32" s="41" t="s">
        <v>36</v>
      </c>
      <c r="D32" s="35" t="s">
        <v>185</v>
      </c>
      <c r="E32" s="36">
        <f t="shared" si="1"/>
        <v>5000</v>
      </c>
      <c r="F32" s="36">
        <v>5000</v>
      </c>
      <c r="G32" s="12"/>
    </row>
    <row r="33" spans="1:7" ht="34.5" customHeight="1">
      <c r="A33" s="19"/>
      <c r="B33" s="7"/>
      <c r="C33" s="41" t="s">
        <v>16</v>
      </c>
      <c r="D33" s="35" t="s">
        <v>17</v>
      </c>
      <c r="E33" s="36">
        <f t="shared" si="1"/>
        <v>617500</v>
      </c>
      <c r="F33" s="36">
        <v>617500</v>
      </c>
      <c r="G33" s="12"/>
    </row>
    <row r="34" spans="1:7" ht="53.4" customHeight="1">
      <c r="A34" s="20"/>
      <c r="B34" s="9"/>
      <c r="C34" s="41" t="s">
        <v>222</v>
      </c>
      <c r="D34" s="35" t="s">
        <v>226</v>
      </c>
      <c r="E34" s="36">
        <f>G34</f>
        <v>4600</v>
      </c>
      <c r="F34" s="36"/>
      <c r="G34" s="36">
        <v>4600</v>
      </c>
    </row>
    <row r="35" spans="1:7" ht="18.75" customHeight="1">
      <c r="A35" s="71" t="s">
        <v>37</v>
      </c>
      <c r="B35" s="71"/>
      <c r="C35" s="37"/>
      <c r="D35" s="38" t="s">
        <v>38</v>
      </c>
      <c r="E35" s="39">
        <f>SUM(F35:G35)</f>
        <v>1338860</v>
      </c>
      <c r="F35" s="39">
        <f>F40+F42+F44+F38+F36</f>
        <v>1338860</v>
      </c>
      <c r="G35" s="6" t="s">
        <v>167</v>
      </c>
    </row>
    <row r="36" spans="1:7" ht="18.75" customHeight="1">
      <c r="A36" s="100"/>
      <c r="B36" s="101" t="s">
        <v>193</v>
      </c>
      <c r="C36" s="82"/>
      <c r="D36" s="97" t="s">
        <v>194</v>
      </c>
      <c r="E36" s="98">
        <f>F36</f>
        <v>4000</v>
      </c>
      <c r="F36" s="98">
        <f>SUM(F37)</f>
        <v>4000</v>
      </c>
      <c r="G36" s="99"/>
    </row>
    <row r="37" spans="1:7" ht="49.5" customHeight="1">
      <c r="A37" s="100"/>
      <c r="B37" s="101"/>
      <c r="C37" s="82" t="s">
        <v>12</v>
      </c>
      <c r="D37" s="35" t="s">
        <v>13</v>
      </c>
      <c r="E37" s="102">
        <f>F37</f>
        <v>4000</v>
      </c>
      <c r="F37" s="102">
        <v>4000</v>
      </c>
      <c r="G37" s="99"/>
    </row>
    <row r="38" spans="1:7" ht="23.25" customHeight="1">
      <c r="A38" s="96"/>
      <c r="B38" s="58" t="s">
        <v>39</v>
      </c>
      <c r="C38" s="59"/>
      <c r="D38" s="60" t="s">
        <v>40</v>
      </c>
      <c r="E38" s="61">
        <f>F38</f>
        <v>770000</v>
      </c>
      <c r="F38" s="61">
        <f>SUM(F39:F39)</f>
        <v>770000</v>
      </c>
      <c r="G38" s="61"/>
    </row>
    <row r="39" spans="1:7" ht="20.25" customHeight="1">
      <c r="A39" s="96"/>
      <c r="B39" s="58"/>
      <c r="C39" s="62" t="s">
        <v>41</v>
      </c>
      <c r="D39" s="63" t="s">
        <v>42</v>
      </c>
      <c r="E39" s="64">
        <f>F39</f>
        <v>770000</v>
      </c>
      <c r="F39" s="64">
        <v>770000</v>
      </c>
      <c r="G39" s="61"/>
    </row>
    <row r="40" spans="1:7" ht="24" customHeight="1">
      <c r="A40" s="7"/>
      <c r="B40" s="41" t="s">
        <v>45</v>
      </c>
      <c r="C40" s="31"/>
      <c r="D40" s="89" t="s">
        <v>46</v>
      </c>
      <c r="E40" s="44">
        <f>SUM(F40:G40)</f>
        <v>156000</v>
      </c>
      <c r="F40" s="44">
        <f>F41</f>
        <v>156000</v>
      </c>
      <c r="G40" s="12" t="str">
        <f>IF(G41&gt;0,G41,"")</f>
        <v/>
      </c>
    </row>
    <row r="41" spans="1:7" ht="48" customHeight="1">
      <c r="A41" s="7"/>
      <c r="B41" s="41"/>
      <c r="C41" s="31" t="s">
        <v>12</v>
      </c>
      <c r="D41" s="86" t="s">
        <v>13</v>
      </c>
      <c r="E41" s="36">
        <f>SUM(F41:G41)</f>
        <v>156000</v>
      </c>
      <c r="F41" s="36">
        <v>156000</v>
      </c>
      <c r="G41" s="12"/>
    </row>
    <row r="42" spans="1:7" ht="24" customHeight="1">
      <c r="A42" s="7"/>
      <c r="B42" s="41" t="s">
        <v>47</v>
      </c>
      <c r="C42" s="31"/>
      <c r="D42" s="90" t="s">
        <v>48</v>
      </c>
      <c r="E42" s="33">
        <f t="shared" ref="E42:E48" si="2">SUM(F42:G42)</f>
        <v>1500</v>
      </c>
      <c r="F42" s="33">
        <f>F43</f>
        <v>1500</v>
      </c>
      <c r="G42" s="36" t="str">
        <f>IF(G43&gt;0,G43,"")</f>
        <v/>
      </c>
    </row>
    <row r="43" spans="1:7" ht="48.75" customHeight="1">
      <c r="A43" s="7"/>
      <c r="B43" s="41"/>
      <c r="C43" s="31" t="s">
        <v>12</v>
      </c>
      <c r="D43" s="86" t="s">
        <v>13</v>
      </c>
      <c r="E43" s="36">
        <f t="shared" si="2"/>
        <v>1500</v>
      </c>
      <c r="F43" s="36">
        <v>1500</v>
      </c>
      <c r="G43" s="36"/>
    </row>
    <row r="44" spans="1:7" ht="21" customHeight="1">
      <c r="A44" s="7"/>
      <c r="B44" s="41" t="s">
        <v>49</v>
      </c>
      <c r="C44" s="41"/>
      <c r="D44" s="32" t="s">
        <v>50</v>
      </c>
      <c r="E44" s="33">
        <f t="shared" si="2"/>
        <v>407360</v>
      </c>
      <c r="F44" s="33">
        <f>SUM(F45:F46)</f>
        <v>407360</v>
      </c>
      <c r="G44" s="12" t="str">
        <f>IF((G45+G46)&gt;0,(G45+G46),"")</f>
        <v/>
      </c>
    </row>
    <row r="45" spans="1:7" ht="49.5" customHeight="1">
      <c r="A45" s="7"/>
      <c r="B45" s="49"/>
      <c r="C45" s="41" t="s">
        <v>12</v>
      </c>
      <c r="D45" s="35" t="s">
        <v>13</v>
      </c>
      <c r="E45" s="36">
        <f t="shared" si="2"/>
        <v>407300</v>
      </c>
      <c r="F45" s="36">
        <v>407300</v>
      </c>
      <c r="G45" s="12"/>
    </row>
    <row r="46" spans="1:7" ht="18.75" customHeight="1">
      <c r="A46" s="9"/>
      <c r="B46" s="21"/>
      <c r="C46" s="41" t="s">
        <v>28</v>
      </c>
      <c r="D46" s="35" t="s">
        <v>29</v>
      </c>
      <c r="E46" s="36">
        <f t="shared" si="2"/>
        <v>60</v>
      </c>
      <c r="F46" s="36">
        <v>60</v>
      </c>
      <c r="G46" s="36"/>
    </row>
    <row r="47" spans="1:7" ht="18.75" customHeight="1">
      <c r="A47" s="51" t="s">
        <v>55</v>
      </c>
      <c r="B47" s="123" t="s">
        <v>56</v>
      </c>
      <c r="C47" s="123" t="s">
        <v>57</v>
      </c>
      <c r="D47" s="51" t="s">
        <v>58</v>
      </c>
      <c r="E47" s="52">
        <v>5</v>
      </c>
      <c r="F47" s="52">
        <v>6</v>
      </c>
      <c r="G47" s="52">
        <v>7</v>
      </c>
    </row>
    <row r="48" spans="1:7" ht="23.25" customHeight="1">
      <c r="A48" s="77" t="s">
        <v>51</v>
      </c>
      <c r="B48" s="71"/>
      <c r="C48" s="71"/>
      <c r="D48" s="78" t="s">
        <v>52</v>
      </c>
      <c r="E48" s="79">
        <f t="shared" si="2"/>
        <v>1104703</v>
      </c>
      <c r="F48" s="79">
        <f>F49+F51+F55+F58</f>
        <v>882703</v>
      </c>
      <c r="G48" s="79">
        <f>G58</f>
        <v>222000</v>
      </c>
    </row>
    <row r="49" spans="1:7" ht="22.5" customHeight="1">
      <c r="A49" s="13"/>
      <c r="B49" s="57" t="s">
        <v>53</v>
      </c>
      <c r="C49" s="31"/>
      <c r="D49" s="32" t="s">
        <v>54</v>
      </c>
      <c r="E49" s="33">
        <f>+SUM(F49:G49)</f>
        <v>116156</v>
      </c>
      <c r="F49" s="33">
        <f>F50</f>
        <v>116156</v>
      </c>
      <c r="G49" s="36" t="s">
        <v>167</v>
      </c>
    </row>
    <row r="50" spans="1:7" ht="42.75" customHeight="1">
      <c r="A50" s="7"/>
      <c r="B50" s="41"/>
      <c r="C50" s="41" t="s">
        <v>12</v>
      </c>
      <c r="D50" s="35" t="s">
        <v>13</v>
      </c>
      <c r="E50" s="36">
        <f t="shared" ref="E50:E57" si="3">SUM(F50:G50)</f>
        <v>116156</v>
      </c>
      <c r="F50" s="36">
        <v>116156</v>
      </c>
      <c r="G50" s="36"/>
    </row>
    <row r="51" spans="1:7" ht="20.25" customHeight="1">
      <c r="A51" s="7"/>
      <c r="B51" s="40" t="s">
        <v>60</v>
      </c>
      <c r="C51" s="42"/>
      <c r="D51" s="43" t="s">
        <v>61</v>
      </c>
      <c r="E51" s="44">
        <f>SUM(F51:G51)</f>
        <v>22812</v>
      </c>
      <c r="F51" s="44">
        <f>SUM(F52:F54)</f>
        <v>22812</v>
      </c>
      <c r="G51" s="10" t="s">
        <v>167</v>
      </c>
    </row>
    <row r="52" spans="1:7" ht="18.75" customHeight="1">
      <c r="A52" s="7"/>
      <c r="B52" s="34"/>
      <c r="C52" s="41" t="s">
        <v>41</v>
      </c>
      <c r="D52" s="35" t="s">
        <v>62</v>
      </c>
      <c r="E52" s="36">
        <f t="shared" si="3"/>
        <v>2500</v>
      </c>
      <c r="F52" s="36">
        <v>2500</v>
      </c>
      <c r="G52" s="12"/>
    </row>
    <row r="53" spans="1:7" ht="20.25" customHeight="1">
      <c r="A53" s="7"/>
      <c r="B53" s="8"/>
      <c r="C53" s="41" t="s">
        <v>28</v>
      </c>
      <c r="D53" s="35" t="s">
        <v>29</v>
      </c>
      <c r="E53" s="36">
        <f t="shared" si="3"/>
        <v>16312</v>
      </c>
      <c r="F53" s="36">
        <f>13766+2546</f>
        <v>16312</v>
      </c>
      <c r="G53" s="12"/>
    </row>
    <row r="54" spans="1:7" ht="54.75" customHeight="1">
      <c r="A54" s="7"/>
      <c r="B54" s="8"/>
      <c r="C54" s="41" t="s">
        <v>22</v>
      </c>
      <c r="D54" s="76" t="s">
        <v>23</v>
      </c>
      <c r="E54" s="36">
        <f>F54</f>
        <v>4000</v>
      </c>
      <c r="F54" s="36">
        <v>4000</v>
      </c>
      <c r="G54" s="12"/>
    </row>
    <row r="55" spans="1:7" ht="21" customHeight="1">
      <c r="A55" s="7"/>
      <c r="B55" s="41" t="s">
        <v>64</v>
      </c>
      <c r="C55" s="31"/>
      <c r="D55" s="32" t="s">
        <v>65</v>
      </c>
      <c r="E55" s="33">
        <f>+SUM(F55:G55)</f>
        <v>20000</v>
      </c>
      <c r="F55" s="33">
        <f>SUM(F56:F57)</f>
        <v>20000</v>
      </c>
      <c r="G55" s="33" t="s">
        <v>167</v>
      </c>
    </row>
    <row r="56" spans="1:7" ht="46.5" customHeight="1">
      <c r="A56" s="7"/>
      <c r="B56" s="34"/>
      <c r="C56" s="41" t="s">
        <v>12</v>
      </c>
      <c r="D56" s="35" t="s">
        <v>13</v>
      </c>
      <c r="E56" s="36">
        <f t="shared" si="3"/>
        <v>18000</v>
      </c>
      <c r="F56" s="36">
        <v>18000</v>
      </c>
      <c r="G56" s="36"/>
    </row>
    <row r="57" spans="1:7" ht="39" customHeight="1">
      <c r="A57" s="7"/>
      <c r="B57" s="40"/>
      <c r="C57" s="41" t="s">
        <v>66</v>
      </c>
      <c r="D57" s="35" t="s">
        <v>67</v>
      </c>
      <c r="E57" s="36">
        <f t="shared" si="3"/>
        <v>2000</v>
      </c>
      <c r="F57" s="36">
        <v>2000</v>
      </c>
      <c r="G57" s="36"/>
    </row>
    <row r="58" spans="1:7" ht="22.5" customHeight="1">
      <c r="A58" s="7"/>
      <c r="B58" s="49" t="s">
        <v>176</v>
      </c>
      <c r="C58" s="11"/>
      <c r="D58" s="32" t="s">
        <v>143</v>
      </c>
      <c r="E58" s="33">
        <f>F58+G58</f>
        <v>945735</v>
      </c>
      <c r="F58" s="33">
        <f>SUM(F59:F60)</f>
        <v>723735</v>
      </c>
      <c r="G58" s="33">
        <f>G60</f>
        <v>222000</v>
      </c>
    </row>
    <row r="59" spans="1:7" ht="69.75" customHeight="1">
      <c r="A59" s="15"/>
      <c r="B59" s="50"/>
      <c r="C59" s="41" t="s">
        <v>63</v>
      </c>
      <c r="D59" s="95" t="s">
        <v>191</v>
      </c>
      <c r="E59" s="36">
        <f>F59</f>
        <v>723735</v>
      </c>
      <c r="F59" s="36">
        <v>723735</v>
      </c>
      <c r="G59" s="36"/>
    </row>
    <row r="60" spans="1:7" ht="66" customHeight="1">
      <c r="A60" s="16"/>
      <c r="B60" s="9"/>
      <c r="C60" s="41" t="s">
        <v>189</v>
      </c>
      <c r="D60" s="95" t="s">
        <v>192</v>
      </c>
      <c r="E60" s="36">
        <f>G60</f>
        <v>222000</v>
      </c>
      <c r="F60" s="92">
        <v>0</v>
      </c>
      <c r="G60" s="36">
        <v>222000</v>
      </c>
    </row>
    <row r="61" spans="1:7" ht="34.5" customHeight="1">
      <c r="A61" s="75" t="s">
        <v>68</v>
      </c>
      <c r="B61" s="71"/>
      <c r="C61" s="37"/>
      <c r="D61" s="38" t="s">
        <v>69</v>
      </c>
      <c r="E61" s="39">
        <f>SUM(F61:G61)</f>
        <v>3622518</v>
      </c>
      <c r="F61" s="39">
        <f>F62</f>
        <v>3403618</v>
      </c>
      <c r="G61" s="39">
        <f>SUM(G62:G65)</f>
        <v>218900</v>
      </c>
    </row>
    <row r="62" spans="1:7" ht="22.5" customHeight="1">
      <c r="A62" s="13"/>
      <c r="B62" s="30" t="s">
        <v>70</v>
      </c>
      <c r="C62" s="31"/>
      <c r="D62" s="32" t="s">
        <v>71</v>
      </c>
      <c r="E62" s="33">
        <f>SUM(F62:G62)</f>
        <v>3622518</v>
      </c>
      <c r="F62" s="33">
        <f>SUM(F63:F67)</f>
        <v>3403618</v>
      </c>
      <c r="G62" s="33">
        <f>SUM(G63:G67)</f>
        <v>218900</v>
      </c>
    </row>
    <row r="63" spans="1:7" ht="45" customHeight="1">
      <c r="A63" s="7"/>
      <c r="B63" s="50"/>
      <c r="C63" s="41" t="s">
        <v>12</v>
      </c>
      <c r="D63" s="35" t="s">
        <v>13</v>
      </c>
      <c r="E63" s="36">
        <f t="shared" ref="E63:E141" si="4">SUM(F63:G63)</f>
        <v>3382866</v>
      </c>
      <c r="F63" s="36">
        <v>3382866</v>
      </c>
      <c r="G63" s="36"/>
    </row>
    <row r="64" spans="1:7" ht="17.25" customHeight="1">
      <c r="A64" s="7"/>
      <c r="B64" s="7"/>
      <c r="C64" s="41" t="s">
        <v>28</v>
      </c>
      <c r="D64" s="35" t="s">
        <v>29</v>
      </c>
      <c r="E64" s="36">
        <f t="shared" si="4"/>
        <v>800</v>
      </c>
      <c r="F64" s="36">
        <v>800</v>
      </c>
      <c r="G64" s="36"/>
    </row>
    <row r="65" spans="1:7" ht="37.5" customHeight="1">
      <c r="A65" s="7"/>
      <c r="B65" s="7"/>
      <c r="C65" s="41" t="s">
        <v>16</v>
      </c>
      <c r="D65" s="35" t="s">
        <v>17</v>
      </c>
      <c r="E65" s="36">
        <f t="shared" si="4"/>
        <v>52</v>
      </c>
      <c r="F65" s="36">
        <v>52</v>
      </c>
      <c r="G65" s="12"/>
    </row>
    <row r="66" spans="1:7" ht="51" customHeight="1">
      <c r="A66" s="7"/>
      <c r="B66" s="7"/>
      <c r="C66" s="41" t="s">
        <v>215</v>
      </c>
      <c r="D66" s="35" t="s">
        <v>216</v>
      </c>
      <c r="E66" s="36">
        <f t="shared" si="4"/>
        <v>19900</v>
      </c>
      <c r="F66" s="36">
        <v>19900</v>
      </c>
      <c r="G66" s="12"/>
    </row>
    <row r="67" spans="1:7" ht="54.75" customHeight="1">
      <c r="A67" s="7"/>
      <c r="B67" s="7"/>
      <c r="C67" s="41" t="s">
        <v>209</v>
      </c>
      <c r="D67" s="35" t="s">
        <v>210</v>
      </c>
      <c r="E67" s="36">
        <f>G67</f>
        <v>218900</v>
      </c>
      <c r="F67" s="36"/>
      <c r="G67" s="36">
        <v>218900</v>
      </c>
    </row>
    <row r="68" spans="1:7" ht="50.25" customHeight="1">
      <c r="A68" s="75" t="s">
        <v>72</v>
      </c>
      <c r="B68" s="37"/>
      <c r="C68" s="37"/>
      <c r="D68" s="38" t="s">
        <v>73</v>
      </c>
      <c r="E68" s="39">
        <f>SUM(F68:G68)</f>
        <v>11892622</v>
      </c>
      <c r="F68" s="39">
        <f>F69+F72</f>
        <v>11892622</v>
      </c>
      <c r="G68" s="39" t="s">
        <v>167</v>
      </c>
    </row>
    <row r="69" spans="1:7" ht="33" customHeight="1">
      <c r="A69" s="13"/>
      <c r="B69" s="30" t="s">
        <v>74</v>
      </c>
      <c r="C69" s="31"/>
      <c r="D69" s="32" t="s">
        <v>75</v>
      </c>
      <c r="E69" s="33">
        <f>SUM(F69:G69)</f>
        <v>2441100</v>
      </c>
      <c r="F69" s="33">
        <f>F70+F71</f>
        <v>2441100</v>
      </c>
      <c r="G69" s="14" t="str">
        <f>IF((G70+G71)&gt;0,(G70+G71)," ")</f>
        <v xml:space="preserve"> </v>
      </c>
    </row>
    <row r="70" spans="1:7" ht="17.25" customHeight="1">
      <c r="A70" s="7"/>
      <c r="B70" s="34"/>
      <c r="C70" s="41" t="s">
        <v>76</v>
      </c>
      <c r="D70" s="35" t="s">
        <v>77</v>
      </c>
      <c r="E70" s="36">
        <f t="shared" si="4"/>
        <v>2052000</v>
      </c>
      <c r="F70" s="36">
        <v>2052000</v>
      </c>
      <c r="G70" s="12"/>
    </row>
    <row r="71" spans="1:7" ht="33.75" customHeight="1">
      <c r="A71" s="7"/>
      <c r="B71" s="21"/>
      <c r="C71" s="41" t="s">
        <v>78</v>
      </c>
      <c r="D71" s="35" t="s">
        <v>79</v>
      </c>
      <c r="E71" s="36">
        <f t="shared" si="4"/>
        <v>389100</v>
      </c>
      <c r="F71" s="36">
        <v>389100</v>
      </c>
      <c r="G71" s="12"/>
    </row>
    <row r="72" spans="1:7" ht="21.75" customHeight="1">
      <c r="A72" s="7"/>
      <c r="B72" s="30" t="s">
        <v>80</v>
      </c>
      <c r="C72" s="31"/>
      <c r="D72" s="32" t="s">
        <v>81</v>
      </c>
      <c r="E72" s="33">
        <f>SUM(F72:G72)</f>
        <v>9451522</v>
      </c>
      <c r="F72" s="33">
        <f>SUM(F73:F74)</f>
        <v>9451522</v>
      </c>
      <c r="G72" s="33" t="str">
        <f>IF((G73+G74)&gt;0,(G73+G74)," ")</f>
        <v xml:space="preserve"> </v>
      </c>
    </row>
    <row r="73" spans="1:7" ht="18.75" customHeight="1">
      <c r="A73" s="7"/>
      <c r="B73" s="34"/>
      <c r="C73" s="41" t="s">
        <v>82</v>
      </c>
      <c r="D73" s="35" t="s">
        <v>83</v>
      </c>
      <c r="E73" s="36">
        <f t="shared" si="4"/>
        <v>9251522</v>
      </c>
      <c r="F73" s="36">
        <v>9251522</v>
      </c>
      <c r="G73" s="36"/>
    </row>
    <row r="74" spans="1:7" ht="18.75" customHeight="1">
      <c r="A74" s="9"/>
      <c r="B74" s="21"/>
      <c r="C74" s="41" t="s">
        <v>84</v>
      </c>
      <c r="D74" s="35" t="s">
        <v>85</v>
      </c>
      <c r="E74" s="36">
        <f t="shared" si="4"/>
        <v>200000</v>
      </c>
      <c r="F74" s="36">
        <v>200000</v>
      </c>
      <c r="G74" s="12"/>
    </row>
    <row r="75" spans="1:7" ht="22.5" customHeight="1">
      <c r="A75" s="37" t="s">
        <v>86</v>
      </c>
      <c r="B75" s="37"/>
      <c r="C75" s="37"/>
      <c r="D75" s="38" t="s">
        <v>87</v>
      </c>
      <c r="E75" s="39">
        <f>SUM(F75:G75)</f>
        <v>39645269</v>
      </c>
      <c r="F75" s="39">
        <f>F76+F78+F80+F82</f>
        <v>39645269</v>
      </c>
      <c r="G75" s="39" t="s">
        <v>167</v>
      </c>
    </row>
    <row r="76" spans="1:7" ht="21.75" customHeight="1">
      <c r="A76" s="18"/>
      <c r="B76" s="68" t="s">
        <v>88</v>
      </c>
      <c r="C76" s="56"/>
      <c r="D76" s="67" t="s">
        <v>89</v>
      </c>
      <c r="E76" s="53">
        <f t="shared" si="4"/>
        <v>31454157</v>
      </c>
      <c r="F76" s="53">
        <f>F77</f>
        <v>31454157</v>
      </c>
      <c r="G76" s="53" t="str">
        <f>IF(G77&gt;0,G77," ")</f>
        <v xml:space="preserve"> </v>
      </c>
    </row>
    <row r="77" spans="1:7" ht="17.25" customHeight="1">
      <c r="A77" s="19"/>
      <c r="B77" s="56"/>
      <c r="C77" s="56" t="s">
        <v>90</v>
      </c>
      <c r="D77" s="35" t="s">
        <v>91</v>
      </c>
      <c r="E77" s="54">
        <f t="shared" si="4"/>
        <v>31454157</v>
      </c>
      <c r="F77" s="54">
        <v>31454157</v>
      </c>
      <c r="G77" s="54"/>
    </row>
    <row r="78" spans="1:7" ht="18" customHeight="1">
      <c r="A78" s="19"/>
      <c r="B78" s="56" t="s">
        <v>92</v>
      </c>
      <c r="C78" s="56"/>
      <c r="D78" s="67" t="s">
        <v>93</v>
      </c>
      <c r="E78" s="53">
        <f t="shared" si="4"/>
        <v>6503521</v>
      </c>
      <c r="F78" s="53">
        <f>F79</f>
        <v>6503521</v>
      </c>
      <c r="G78" s="53" t="str">
        <f>IF(G79&gt;0,G79," ")</f>
        <v xml:space="preserve"> </v>
      </c>
    </row>
    <row r="79" spans="1:7" ht="18" customHeight="1">
      <c r="A79" s="19"/>
      <c r="B79" s="56"/>
      <c r="C79" s="56" t="s">
        <v>90</v>
      </c>
      <c r="D79" s="35" t="s">
        <v>91</v>
      </c>
      <c r="E79" s="54">
        <f t="shared" si="4"/>
        <v>6503521</v>
      </c>
      <c r="F79" s="54">
        <v>6503521</v>
      </c>
      <c r="G79" s="54"/>
    </row>
    <row r="80" spans="1:7" ht="16.5" customHeight="1">
      <c r="A80" s="19"/>
      <c r="B80" s="56" t="s">
        <v>94</v>
      </c>
      <c r="C80" s="56"/>
      <c r="D80" s="67" t="s">
        <v>95</v>
      </c>
      <c r="E80" s="53">
        <f t="shared" si="4"/>
        <v>151440</v>
      </c>
      <c r="F80" s="53">
        <f>F81</f>
        <v>151440</v>
      </c>
      <c r="G80" s="22" t="str">
        <f>IF(G81&gt;0,G81," ")</f>
        <v xml:space="preserve"> </v>
      </c>
    </row>
    <row r="81" spans="1:7" ht="17.25" customHeight="1">
      <c r="A81" s="19"/>
      <c r="B81" s="56"/>
      <c r="C81" s="56" t="s">
        <v>43</v>
      </c>
      <c r="D81" s="35" t="s">
        <v>44</v>
      </c>
      <c r="E81" s="54">
        <f t="shared" si="4"/>
        <v>151440</v>
      </c>
      <c r="F81" s="54">
        <v>151440</v>
      </c>
      <c r="G81" s="23"/>
    </row>
    <row r="82" spans="1:7" ht="18" customHeight="1">
      <c r="A82" s="19"/>
      <c r="B82" s="56" t="s">
        <v>96</v>
      </c>
      <c r="C82" s="56"/>
      <c r="D82" s="67" t="s">
        <v>97</v>
      </c>
      <c r="E82" s="53">
        <f t="shared" si="4"/>
        <v>1536151</v>
      </c>
      <c r="F82" s="53">
        <f>F83</f>
        <v>1536151</v>
      </c>
      <c r="G82" s="22" t="str">
        <f>IF(G83&gt;0,G83," ")</f>
        <v xml:space="preserve"> </v>
      </c>
    </row>
    <row r="83" spans="1:7" ht="18.75" customHeight="1">
      <c r="A83" s="20"/>
      <c r="B83" s="56"/>
      <c r="C83" s="56" t="s">
        <v>90</v>
      </c>
      <c r="D83" s="35" t="s">
        <v>91</v>
      </c>
      <c r="E83" s="54">
        <f t="shared" si="4"/>
        <v>1536151</v>
      </c>
      <c r="F83" s="54">
        <v>1536151</v>
      </c>
      <c r="G83" s="23"/>
    </row>
    <row r="84" spans="1:7" ht="22.5" customHeight="1">
      <c r="A84" s="75" t="s">
        <v>98</v>
      </c>
      <c r="B84" s="37"/>
      <c r="C84" s="37"/>
      <c r="D84" s="38" t="s">
        <v>99</v>
      </c>
      <c r="E84" s="134">
        <f>SUM(F84:G84)</f>
        <v>1156811</v>
      </c>
      <c r="F84" s="134">
        <f>F91+F93+F96+F99+F101+F85+F88</f>
        <v>1156811</v>
      </c>
      <c r="G84" s="39" t="s">
        <v>167</v>
      </c>
    </row>
    <row r="85" spans="1:7" ht="22.5" customHeight="1">
      <c r="A85" s="118"/>
      <c r="B85" s="129" t="s">
        <v>217</v>
      </c>
      <c r="C85" s="82"/>
      <c r="D85" s="119" t="s">
        <v>218</v>
      </c>
      <c r="E85" s="132">
        <f>F85</f>
        <v>3479.87</v>
      </c>
      <c r="F85" s="132">
        <f>SUM(F86:F87)</f>
        <v>3479.87</v>
      </c>
      <c r="G85" s="98"/>
    </row>
    <row r="86" spans="1:7" ht="48.6" customHeight="1">
      <c r="A86" s="135"/>
      <c r="B86" s="118"/>
      <c r="C86" s="120" t="s">
        <v>12</v>
      </c>
      <c r="D86" s="35" t="s">
        <v>13</v>
      </c>
      <c r="E86" s="133">
        <f>F86</f>
        <v>2479.87</v>
      </c>
      <c r="F86" s="133">
        <v>2479.87</v>
      </c>
      <c r="G86" s="98"/>
    </row>
    <row r="87" spans="1:7" ht="40.5" customHeight="1">
      <c r="A87" s="135"/>
      <c r="B87" s="83"/>
      <c r="C87" s="120" t="s">
        <v>124</v>
      </c>
      <c r="D87" s="35" t="s">
        <v>125</v>
      </c>
      <c r="E87" s="102">
        <f>F87</f>
        <v>1000</v>
      </c>
      <c r="F87" s="102">
        <v>1000</v>
      </c>
      <c r="G87" s="98"/>
    </row>
    <row r="88" spans="1:7" ht="19.8" customHeight="1">
      <c r="A88" s="100"/>
      <c r="B88" s="136" t="s">
        <v>223</v>
      </c>
      <c r="C88" s="82"/>
      <c r="D88" s="32" t="s">
        <v>224</v>
      </c>
      <c r="E88" s="132">
        <f>F88</f>
        <v>12787.13</v>
      </c>
      <c r="F88" s="132">
        <f>SUM(F89)</f>
        <v>12787.13</v>
      </c>
      <c r="G88" s="98"/>
    </row>
    <row r="89" spans="1:7" ht="46.2" customHeight="1">
      <c r="A89" s="83"/>
      <c r="B89" s="139"/>
      <c r="C89" s="82" t="s">
        <v>12</v>
      </c>
      <c r="D89" s="35" t="s">
        <v>13</v>
      </c>
      <c r="E89" s="133">
        <f>F89</f>
        <v>12787.13</v>
      </c>
      <c r="F89" s="133">
        <v>12787.13</v>
      </c>
      <c r="G89" s="98"/>
    </row>
    <row r="90" spans="1:7" ht="22.2" customHeight="1">
      <c r="A90" s="141" t="s">
        <v>55</v>
      </c>
      <c r="B90" s="140" t="s">
        <v>56</v>
      </c>
      <c r="C90" s="137" t="s">
        <v>57</v>
      </c>
      <c r="D90" s="51" t="s">
        <v>58</v>
      </c>
      <c r="E90" s="138">
        <v>5</v>
      </c>
      <c r="F90" s="138">
        <v>6</v>
      </c>
      <c r="G90" s="138">
        <v>7</v>
      </c>
    </row>
    <row r="91" spans="1:7" ht="20.25" customHeight="1">
      <c r="A91" s="13"/>
      <c r="B91" s="57" t="s">
        <v>100</v>
      </c>
      <c r="C91" s="31"/>
      <c r="D91" s="32" t="s">
        <v>101</v>
      </c>
      <c r="E91" s="33">
        <f t="shared" si="4"/>
        <v>84533</v>
      </c>
      <c r="F91" s="33">
        <f>SUM(F92:F92)</f>
        <v>84533</v>
      </c>
      <c r="G91" s="33" t="str">
        <f>IF((G92)&gt;0,(G92)," ")</f>
        <v xml:space="preserve"> </v>
      </c>
    </row>
    <row r="92" spans="1:7" ht="18" customHeight="1">
      <c r="A92" s="7"/>
      <c r="B92" s="41"/>
      <c r="C92" s="31" t="s">
        <v>28</v>
      </c>
      <c r="D92" s="35" t="s">
        <v>29</v>
      </c>
      <c r="E92" s="36">
        <f t="shared" si="4"/>
        <v>84533</v>
      </c>
      <c r="F92" s="36">
        <v>84533</v>
      </c>
      <c r="G92" s="36"/>
    </row>
    <row r="93" spans="1:7" ht="21" customHeight="1">
      <c r="A93" s="7"/>
      <c r="B93" s="41" t="s">
        <v>102</v>
      </c>
      <c r="C93" s="42"/>
      <c r="D93" s="43" t="s">
        <v>103</v>
      </c>
      <c r="E93" s="44">
        <f t="shared" si="4"/>
        <v>519858</v>
      </c>
      <c r="F93" s="44">
        <f>SUM(F94:F95)</f>
        <v>519858</v>
      </c>
      <c r="G93" s="10" t="str">
        <f>IF((G94+G95)&gt;0,(G94+G95)," ")</f>
        <v xml:space="preserve"> </v>
      </c>
    </row>
    <row r="94" spans="1:7" ht="18" customHeight="1">
      <c r="A94" s="7"/>
      <c r="B94" s="17"/>
      <c r="C94" s="31" t="s">
        <v>28</v>
      </c>
      <c r="D94" s="35" t="s">
        <v>29</v>
      </c>
      <c r="E94" s="36">
        <f t="shared" si="4"/>
        <v>449582</v>
      </c>
      <c r="F94" s="36">
        <v>449582</v>
      </c>
      <c r="G94" s="12"/>
    </row>
    <row r="95" spans="1:7" ht="36" customHeight="1">
      <c r="A95" s="7"/>
      <c r="B95" s="21"/>
      <c r="C95" s="31" t="s">
        <v>104</v>
      </c>
      <c r="D95" s="35" t="s">
        <v>105</v>
      </c>
      <c r="E95" s="36">
        <f t="shared" si="4"/>
        <v>70276</v>
      </c>
      <c r="F95" s="36">
        <f>70356-80</f>
        <v>70276</v>
      </c>
      <c r="G95" s="12"/>
    </row>
    <row r="96" spans="1:7" ht="32.25" customHeight="1">
      <c r="A96" s="7"/>
      <c r="B96" s="49" t="s">
        <v>106</v>
      </c>
      <c r="C96" s="42"/>
      <c r="D96" s="43" t="s">
        <v>107</v>
      </c>
      <c r="E96" s="44">
        <f t="shared" si="4"/>
        <v>147600</v>
      </c>
      <c r="F96" s="44">
        <f>SUM(F97:F98)</f>
        <v>147600</v>
      </c>
      <c r="G96" s="44" t="str">
        <f>IF(G97&gt;0,G97," ")</f>
        <v xml:space="preserve"> </v>
      </c>
    </row>
    <row r="97" spans="1:7" ht="19.5" customHeight="1">
      <c r="A97" s="7"/>
      <c r="B97" s="34"/>
      <c r="C97" s="41" t="s">
        <v>28</v>
      </c>
      <c r="D97" s="35" t="s">
        <v>29</v>
      </c>
      <c r="E97" s="36">
        <f t="shared" si="4"/>
        <v>144000</v>
      </c>
      <c r="F97" s="36">
        <v>144000</v>
      </c>
      <c r="G97" s="36"/>
    </row>
    <row r="98" spans="1:7" ht="46.5" customHeight="1">
      <c r="A98" s="7"/>
      <c r="B98" s="40"/>
      <c r="C98" s="41" t="s">
        <v>120</v>
      </c>
      <c r="D98" s="35" t="s">
        <v>121</v>
      </c>
      <c r="E98" s="36">
        <f t="shared" si="4"/>
        <v>3600</v>
      </c>
      <c r="F98" s="36">
        <v>3600</v>
      </c>
      <c r="G98" s="36"/>
    </row>
    <row r="99" spans="1:7" ht="20.25" customHeight="1">
      <c r="A99" s="7"/>
      <c r="B99" s="40" t="s">
        <v>108</v>
      </c>
      <c r="C99" s="41"/>
      <c r="D99" s="32" t="s">
        <v>109</v>
      </c>
      <c r="E99" s="33">
        <f t="shared" si="4"/>
        <v>281984</v>
      </c>
      <c r="F99" s="33">
        <f>SUM(F100:F100)</f>
        <v>281984</v>
      </c>
      <c r="G99" s="14" t="str">
        <f>IF(G100&gt;0,G100," ")</f>
        <v xml:space="preserve"> </v>
      </c>
    </row>
    <row r="100" spans="1:7" ht="18.75" customHeight="1">
      <c r="A100" s="7"/>
      <c r="B100" s="41"/>
      <c r="C100" s="41" t="s">
        <v>110</v>
      </c>
      <c r="D100" s="35" t="s">
        <v>111</v>
      </c>
      <c r="E100" s="36">
        <f t="shared" si="4"/>
        <v>281984</v>
      </c>
      <c r="F100" s="36">
        <v>281984</v>
      </c>
      <c r="G100" s="12"/>
    </row>
    <row r="101" spans="1:7" ht="18.75" customHeight="1">
      <c r="A101" s="7"/>
      <c r="B101" s="49" t="s">
        <v>173</v>
      </c>
      <c r="C101" s="42"/>
      <c r="D101" s="43" t="s">
        <v>143</v>
      </c>
      <c r="E101" s="44">
        <f>F101</f>
        <v>106569</v>
      </c>
      <c r="F101" s="44">
        <f>SUM(F102:F103)</f>
        <v>106569</v>
      </c>
      <c r="G101" s="10"/>
    </row>
    <row r="102" spans="1:7" ht="69.75" customHeight="1">
      <c r="A102" s="7"/>
      <c r="B102" s="34"/>
      <c r="C102" s="41" t="s">
        <v>63</v>
      </c>
      <c r="D102" s="95" t="s">
        <v>191</v>
      </c>
      <c r="E102" s="36">
        <f>F102</f>
        <v>90584</v>
      </c>
      <c r="F102" s="36">
        <v>90584</v>
      </c>
      <c r="G102" s="12"/>
    </row>
    <row r="103" spans="1:7" ht="72.75" customHeight="1">
      <c r="A103" s="9"/>
      <c r="B103" s="40"/>
      <c r="C103" s="41" t="s">
        <v>59</v>
      </c>
      <c r="D103" s="95" t="s">
        <v>191</v>
      </c>
      <c r="E103" s="36">
        <f>F103</f>
        <v>15985</v>
      </c>
      <c r="F103" s="36">
        <v>15985</v>
      </c>
      <c r="G103" s="12" t="s">
        <v>167</v>
      </c>
    </row>
    <row r="104" spans="1:7" ht="21.75" customHeight="1">
      <c r="A104" s="77" t="s">
        <v>112</v>
      </c>
      <c r="B104" s="37"/>
      <c r="C104" s="37"/>
      <c r="D104" s="38" t="s">
        <v>113</v>
      </c>
      <c r="E104" s="39">
        <f>SUM(F104:G104)</f>
        <v>2589516</v>
      </c>
      <c r="F104" s="39">
        <f>F107+F105</f>
        <v>2589516</v>
      </c>
      <c r="G104" s="6" t="s">
        <v>167</v>
      </c>
    </row>
    <row r="105" spans="1:7" ht="21.75" customHeight="1">
      <c r="A105" s="118"/>
      <c r="B105" s="120" t="s">
        <v>211</v>
      </c>
      <c r="C105" s="82"/>
      <c r="D105" s="119" t="s">
        <v>212</v>
      </c>
      <c r="E105" s="98">
        <f>F105</f>
        <v>65413</v>
      </c>
      <c r="F105" s="98">
        <f>SUM(F106)</f>
        <v>65413</v>
      </c>
      <c r="G105" s="99"/>
    </row>
    <row r="106" spans="1:7" s="121" customFormat="1" ht="48" customHeight="1">
      <c r="A106" s="100"/>
      <c r="B106" s="120"/>
      <c r="C106" s="82" t="s">
        <v>213</v>
      </c>
      <c r="D106" s="76" t="s">
        <v>214</v>
      </c>
      <c r="E106" s="102">
        <f>F106</f>
        <v>65413</v>
      </c>
      <c r="F106" s="102">
        <f>31443+33970</f>
        <v>65413</v>
      </c>
      <c r="G106" s="98"/>
    </row>
    <row r="107" spans="1:7" ht="39" customHeight="1">
      <c r="A107" s="91"/>
      <c r="B107" s="41" t="s">
        <v>114</v>
      </c>
      <c r="C107" s="31"/>
      <c r="D107" s="32" t="s">
        <v>115</v>
      </c>
      <c r="E107" s="33">
        <f t="shared" si="4"/>
        <v>2524103</v>
      </c>
      <c r="F107" s="33">
        <f>F108</f>
        <v>2524103</v>
      </c>
      <c r="G107" s="14" t="str">
        <f>IF(G108&gt;0,G108," ")</f>
        <v xml:space="preserve"> </v>
      </c>
    </row>
    <row r="108" spans="1:7" ht="47.25" customHeight="1">
      <c r="A108" s="42"/>
      <c r="B108" s="41"/>
      <c r="C108" s="31" t="s">
        <v>12</v>
      </c>
      <c r="D108" s="35" t="s">
        <v>13</v>
      </c>
      <c r="E108" s="36">
        <f t="shared" si="4"/>
        <v>2524103</v>
      </c>
      <c r="F108" s="36">
        <v>2524103</v>
      </c>
      <c r="G108" s="12"/>
    </row>
    <row r="109" spans="1:7" ht="24.75" customHeight="1">
      <c r="A109" s="71" t="s">
        <v>116</v>
      </c>
      <c r="B109" s="37"/>
      <c r="C109" s="37"/>
      <c r="D109" s="38" t="s">
        <v>117</v>
      </c>
      <c r="E109" s="39">
        <f>SUM(F109:G109)</f>
        <v>4254953</v>
      </c>
      <c r="F109" s="39">
        <f>F110+F115+F120+F127+F129</f>
        <v>4254953</v>
      </c>
      <c r="G109" s="39" t="s">
        <v>167</v>
      </c>
    </row>
    <row r="110" spans="1:7" ht="24" customHeight="1">
      <c r="A110" s="13"/>
      <c r="B110" s="31" t="s">
        <v>118</v>
      </c>
      <c r="C110" s="31"/>
      <c r="D110" s="32" t="s">
        <v>119</v>
      </c>
      <c r="E110" s="33">
        <f>SUM(F110:G110)</f>
        <v>1085912</v>
      </c>
      <c r="F110" s="33">
        <f>SUM(F111:F114)</f>
        <v>1085912</v>
      </c>
      <c r="G110" s="14" t="s">
        <v>167</v>
      </c>
    </row>
    <row r="111" spans="1:7" ht="32.25" customHeight="1">
      <c r="A111" s="15"/>
      <c r="B111" s="7"/>
      <c r="C111" s="41" t="s">
        <v>170</v>
      </c>
      <c r="D111" s="35" t="s">
        <v>190</v>
      </c>
      <c r="E111" s="36">
        <f>F111</f>
        <v>3000</v>
      </c>
      <c r="F111" s="36">
        <v>3000</v>
      </c>
      <c r="G111" s="14"/>
    </row>
    <row r="112" spans="1:7" ht="24" customHeight="1">
      <c r="A112" s="15"/>
      <c r="B112" s="7"/>
      <c r="C112" s="41" t="s">
        <v>110</v>
      </c>
      <c r="D112" s="35" t="s">
        <v>111</v>
      </c>
      <c r="E112" s="36">
        <f>F112</f>
        <v>271472</v>
      </c>
      <c r="F112" s="36">
        <v>271472</v>
      </c>
      <c r="G112" s="14"/>
    </row>
    <row r="113" spans="1:7" ht="24" customHeight="1">
      <c r="A113" s="15"/>
      <c r="B113" s="7"/>
      <c r="C113" s="41" t="s">
        <v>28</v>
      </c>
      <c r="D113" s="35" t="s">
        <v>29</v>
      </c>
      <c r="E113" s="36">
        <f>F113</f>
        <v>170</v>
      </c>
      <c r="F113" s="36">
        <v>170</v>
      </c>
      <c r="G113" s="14"/>
    </row>
    <row r="114" spans="1:7" ht="32.25" customHeight="1">
      <c r="A114" s="15"/>
      <c r="B114" s="9"/>
      <c r="C114" s="41" t="s">
        <v>120</v>
      </c>
      <c r="D114" s="35" t="s">
        <v>121</v>
      </c>
      <c r="E114" s="36">
        <f t="shared" si="4"/>
        <v>811270</v>
      </c>
      <c r="F114" s="36">
        <v>811270</v>
      </c>
      <c r="G114" s="12"/>
    </row>
    <row r="115" spans="1:7" ht="21.75" customHeight="1">
      <c r="A115" s="7"/>
      <c r="B115" s="30" t="s">
        <v>122</v>
      </c>
      <c r="C115" s="31"/>
      <c r="D115" s="32" t="s">
        <v>123</v>
      </c>
      <c r="E115" s="33">
        <f t="shared" si="4"/>
        <v>2254986</v>
      </c>
      <c r="F115" s="33">
        <f>SUM(F116:F119)</f>
        <v>2254986</v>
      </c>
      <c r="G115" s="33" t="str">
        <f>IF((G116+G117+G118)&gt;0,(G116+G117+G118)," ")</f>
        <v xml:space="preserve"> </v>
      </c>
    </row>
    <row r="116" spans="1:7" ht="31.5" customHeight="1">
      <c r="A116" s="7"/>
      <c r="B116" s="34"/>
      <c r="C116" s="31" t="s">
        <v>124</v>
      </c>
      <c r="D116" s="35" t="s">
        <v>125</v>
      </c>
      <c r="E116" s="36">
        <f t="shared" si="4"/>
        <v>400916</v>
      </c>
      <c r="F116" s="36">
        <v>400916</v>
      </c>
      <c r="G116" s="36"/>
    </row>
    <row r="117" spans="1:7" ht="16.5" customHeight="1">
      <c r="A117" s="7"/>
      <c r="B117" s="8"/>
      <c r="C117" s="31" t="s">
        <v>110</v>
      </c>
      <c r="D117" s="35" t="s">
        <v>126</v>
      </c>
      <c r="E117" s="36">
        <f t="shared" si="4"/>
        <v>1824540</v>
      </c>
      <c r="F117" s="36">
        <v>1824540</v>
      </c>
      <c r="G117" s="12"/>
    </row>
    <row r="118" spans="1:7" ht="16.5" customHeight="1">
      <c r="A118" s="7"/>
      <c r="B118" s="7"/>
      <c r="C118" s="31" t="s">
        <v>28</v>
      </c>
      <c r="D118" s="35" t="s">
        <v>29</v>
      </c>
      <c r="E118" s="36">
        <f t="shared" si="4"/>
        <v>19530</v>
      </c>
      <c r="F118" s="36">
        <v>19530</v>
      </c>
      <c r="G118" s="12"/>
    </row>
    <row r="119" spans="1:7" ht="52.5" customHeight="1">
      <c r="A119" s="7"/>
      <c r="B119" s="7"/>
      <c r="C119" s="42" t="s">
        <v>22</v>
      </c>
      <c r="D119" s="46" t="s">
        <v>23</v>
      </c>
      <c r="E119" s="45">
        <f t="shared" si="4"/>
        <v>10000</v>
      </c>
      <c r="F119" s="45">
        <v>10000</v>
      </c>
      <c r="G119" s="124"/>
    </row>
    <row r="120" spans="1:7" ht="21" customHeight="1">
      <c r="A120" s="7"/>
      <c r="B120" s="31" t="s">
        <v>127</v>
      </c>
      <c r="C120" s="42"/>
      <c r="D120" s="43" t="s">
        <v>128</v>
      </c>
      <c r="E120" s="44">
        <f t="shared" si="4"/>
        <v>912405</v>
      </c>
      <c r="F120" s="44">
        <f>SUM(F121:F126)</f>
        <v>912405</v>
      </c>
      <c r="G120" s="44" t="str">
        <f>IF(G126&gt;0,G126," ")</f>
        <v xml:space="preserve"> </v>
      </c>
    </row>
    <row r="121" spans="1:7" ht="27" customHeight="1">
      <c r="A121" s="7"/>
      <c r="B121" s="7"/>
      <c r="C121" s="40" t="s">
        <v>170</v>
      </c>
      <c r="D121" s="35" t="s">
        <v>190</v>
      </c>
      <c r="E121" s="45">
        <f>F121</f>
        <v>7000</v>
      </c>
      <c r="F121" s="45">
        <v>7000</v>
      </c>
      <c r="G121" s="10"/>
    </row>
    <row r="122" spans="1:7" ht="18" customHeight="1">
      <c r="A122" s="7"/>
      <c r="B122" s="7"/>
      <c r="C122" s="40" t="s">
        <v>110</v>
      </c>
      <c r="D122" s="46" t="s">
        <v>111</v>
      </c>
      <c r="E122" s="45">
        <f>F122</f>
        <v>190470</v>
      </c>
      <c r="F122" s="45">
        <v>190470</v>
      </c>
      <c r="G122" s="10"/>
    </row>
    <row r="123" spans="1:7" ht="18" customHeight="1">
      <c r="A123" s="7"/>
      <c r="B123" s="7"/>
      <c r="C123" s="40" t="s">
        <v>28</v>
      </c>
      <c r="D123" s="46" t="s">
        <v>29</v>
      </c>
      <c r="E123" s="45">
        <f>F123</f>
        <v>1578</v>
      </c>
      <c r="F123" s="45">
        <v>1578</v>
      </c>
      <c r="G123" s="10"/>
    </row>
    <row r="124" spans="1:7" ht="48.75" customHeight="1">
      <c r="A124" s="7"/>
      <c r="B124" s="7"/>
      <c r="C124" s="40" t="s">
        <v>12</v>
      </c>
      <c r="D124" s="35" t="s">
        <v>13</v>
      </c>
      <c r="E124" s="45">
        <f>F124</f>
        <v>12000</v>
      </c>
      <c r="F124" s="45">
        <v>12000</v>
      </c>
      <c r="G124" s="10"/>
    </row>
    <row r="125" spans="1:7" s="122" customFormat="1" ht="36.75" customHeight="1">
      <c r="A125" s="91"/>
      <c r="B125" s="91"/>
      <c r="C125" s="40" t="s">
        <v>124</v>
      </c>
      <c r="D125" s="35" t="s">
        <v>125</v>
      </c>
      <c r="E125" s="45">
        <f>F125</f>
        <v>33168</v>
      </c>
      <c r="F125" s="45">
        <v>33168</v>
      </c>
      <c r="G125" s="44"/>
    </row>
    <row r="126" spans="1:7" ht="33" customHeight="1">
      <c r="A126" s="7"/>
      <c r="B126" s="7"/>
      <c r="C126" s="41" t="s">
        <v>120</v>
      </c>
      <c r="D126" s="35" t="s">
        <v>121</v>
      </c>
      <c r="E126" s="36">
        <f t="shared" si="4"/>
        <v>668189</v>
      </c>
      <c r="F126" s="36">
        <v>668189</v>
      </c>
      <c r="G126" s="12"/>
    </row>
    <row r="127" spans="1:7" ht="21.75" customHeight="1">
      <c r="A127" s="7"/>
      <c r="B127" s="31" t="s">
        <v>129</v>
      </c>
      <c r="C127" s="31"/>
      <c r="D127" s="32" t="s">
        <v>130</v>
      </c>
      <c r="E127" s="33">
        <f t="shared" si="4"/>
        <v>150</v>
      </c>
      <c r="F127" s="33">
        <f>SUM(F128:F128)</f>
        <v>150</v>
      </c>
      <c r="G127" s="14" t="str">
        <f>IF(G128&gt;0,G128," ")</f>
        <v xml:space="preserve"> </v>
      </c>
    </row>
    <row r="128" spans="1:7" ht="21" customHeight="1">
      <c r="A128" s="7"/>
      <c r="B128" s="34"/>
      <c r="C128" s="41" t="s">
        <v>28</v>
      </c>
      <c r="D128" s="35" t="s">
        <v>29</v>
      </c>
      <c r="E128" s="36">
        <f t="shared" si="4"/>
        <v>150</v>
      </c>
      <c r="F128" s="36">
        <v>150</v>
      </c>
      <c r="G128" s="12"/>
    </row>
    <row r="129" spans="1:7" ht="37.5" customHeight="1">
      <c r="A129" s="7"/>
      <c r="B129" s="34" t="s">
        <v>171</v>
      </c>
      <c r="C129" s="41"/>
      <c r="D129" s="32" t="s">
        <v>172</v>
      </c>
      <c r="E129" s="33">
        <f>F129</f>
        <v>1500</v>
      </c>
      <c r="F129" s="33">
        <f>SUM(F130)</f>
        <v>1500</v>
      </c>
      <c r="G129" s="14"/>
    </row>
    <row r="130" spans="1:7" ht="21" customHeight="1">
      <c r="A130" s="9"/>
      <c r="B130" s="41"/>
      <c r="C130" s="41" t="s">
        <v>28</v>
      </c>
      <c r="D130" s="35" t="s">
        <v>29</v>
      </c>
      <c r="E130" s="36">
        <f>F130</f>
        <v>1500</v>
      </c>
      <c r="F130" s="36">
        <v>1500</v>
      </c>
      <c r="G130" s="12"/>
    </row>
    <row r="131" spans="1:7" ht="21" customHeight="1">
      <c r="A131" s="51" t="s">
        <v>55</v>
      </c>
      <c r="B131" s="123" t="s">
        <v>56</v>
      </c>
      <c r="C131" s="123" t="s">
        <v>57</v>
      </c>
      <c r="D131" s="51" t="s">
        <v>58</v>
      </c>
      <c r="E131" s="52">
        <v>5</v>
      </c>
      <c r="F131" s="52">
        <v>6</v>
      </c>
      <c r="G131" s="52">
        <v>7</v>
      </c>
    </row>
    <row r="132" spans="1:7" ht="22.5" customHeight="1">
      <c r="A132" s="75" t="s">
        <v>131</v>
      </c>
      <c r="B132" s="37"/>
      <c r="C132" s="47"/>
      <c r="D132" s="38" t="s">
        <v>132</v>
      </c>
      <c r="E132" s="39">
        <f>SUM(F132:G132)</f>
        <v>961798</v>
      </c>
      <c r="F132" s="39">
        <f>F133+F136+F138+F140+F142</f>
        <v>961798</v>
      </c>
      <c r="G132" s="48" t="s">
        <v>167</v>
      </c>
    </row>
    <row r="133" spans="1:7" ht="21.75" customHeight="1">
      <c r="A133" s="13"/>
      <c r="B133" s="34" t="s">
        <v>133</v>
      </c>
      <c r="C133" s="31"/>
      <c r="D133" s="32" t="s">
        <v>134</v>
      </c>
      <c r="E133" s="33">
        <f t="shared" si="4"/>
        <v>216334</v>
      </c>
      <c r="F133" s="33">
        <f>SUM(F134:F135)</f>
        <v>216334</v>
      </c>
      <c r="G133" s="33" t="str">
        <f>IF((G135)&gt;0,(G135)," ")</f>
        <v xml:space="preserve"> </v>
      </c>
    </row>
    <row r="134" spans="1:7" ht="34.5" customHeight="1">
      <c r="A134" s="7"/>
      <c r="B134" s="34"/>
      <c r="C134" s="41" t="s">
        <v>16</v>
      </c>
      <c r="D134" s="35" t="s">
        <v>17</v>
      </c>
      <c r="E134" s="36">
        <f>F134</f>
        <v>458</v>
      </c>
      <c r="F134" s="36">
        <v>458</v>
      </c>
      <c r="G134" s="33"/>
    </row>
    <row r="135" spans="1:7" ht="44.25" customHeight="1">
      <c r="A135" s="7"/>
      <c r="B135" s="40"/>
      <c r="C135" s="41" t="s">
        <v>12</v>
      </c>
      <c r="D135" s="35" t="s">
        <v>13</v>
      </c>
      <c r="E135" s="36">
        <f t="shared" si="4"/>
        <v>215876</v>
      </c>
      <c r="F135" s="36">
        <v>215876</v>
      </c>
      <c r="G135" s="36"/>
    </row>
    <row r="136" spans="1:7" ht="21.75" customHeight="1">
      <c r="A136" s="7"/>
      <c r="B136" s="30" t="s">
        <v>135</v>
      </c>
      <c r="C136" s="42"/>
      <c r="D136" s="43" t="s">
        <v>136</v>
      </c>
      <c r="E136" s="44">
        <f t="shared" si="4"/>
        <v>657600</v>
      </c>
      <c r="F136" s="44">
        <f>F137</f>
        <v>657600</v>
      </c>
      <c r="G136" s="44" t="str">
        <f>IF(G137&gt;0,G137," ")</f>
        <v xml:space="preserve"> </v>
      </c>
    </row>
    <row r="137" spans="1:7" ht="48" customHeight="1">
      <c r="A137" s="7"/>
      <c r="B137" s="41"/>
      <c r="C137" s="31" t="s">
        <v>137</v>
      </c>
      <c r="D137" s="35" t="s">
        <v>138</v>
      </c>
      <c r="E137" s="36">
        <f t="shared" si="4"/>
        <v>657600</v>
      </c>
      <c r="F137" s="36">
        <v>657600</v>
      </c>
      <c r="G137" s="36"/>
    </row>
    <row r="138" spans="1:7" ht="20.25" customHeight="1">
      <c r="A138" s="7"/>
      <c r="B138" s="30" t="s">
        <v>139</v>
      </c>
      <c r="C138" s="31"/>
      <c r="D138" s="32" t="s">
        <v>140</v>
      </c>
      <c r="E138" s="33">
        <f t="shared" si="4"/>
        <v>30000</v>
      </c>
      <c r="F138" s="33">
        <f>F139</f>
        <v>30000</v>
      </c>
      <c r="G138" s="33" t="str">
        <f>IF(G139&gt;0,G139," ")</f>
        <v xml:space="preserve"> </v>
      </c>
    </row>
    <row r="139" spans="1:7" ht="19.5" customHeight="1">
      <c r="A139" s="7"/>
      <c r="B139" s="41"/>
      <c r="C139" s="31" t="s">
        <v>28</v>
      </c>
      <c r="D139" s="35" t="s">
        <v>29</v>
      </c>
      <c r="E139" s="36">
        <f t="shared" si="4"/>
        <v>30000</v>
      </c>
      <c r="F139" s="36">
        <v>30000</v>
      </c>
      <c r="G139" s="36"/>
    </row>
    <row r="140" spans="1:7" ht="20.25" customHeight="1">
      <c r="A140" s="7"/>
      <c r="B140" s="30" t="s">
        <v>141</v>
      </c>
      <c r="C140" s="31"/>
      <c r="D140" s="32" t="s">
        <v>142</v>
      </c>
      <c r="E140" s="33">
        <f t="shared" si="4"/>
        <v>43464</v>
      </c>
      <c r="F140" s="33">
        <f>F141</f>
        <v>43464</v>
      </c>
      <c r="G140" s="33" t="str">
        <f>IF(G141&gt;0,G141," ")</f>
        <v xml:space="preserve"> </v>
      </c>
    </row>
    <row r="141" spans="1:7" ht="16.5" customHeight="1">
      <c r="A141" s="7"/>
      <c r="B141" s="41"/>
      <c r="C141" s="31" t="s">
        <v>28</v>
      </c>
      <c r="D141" s="35" t="s">
        <v>29</v>
      </c>
      <c r="E141" s="36">
        <f t="shared" si="4"/>
        <v>43464</v>
      </c>
      <c r="F141" s="36">
        <v>43464</v>
      </c>
      <c r="G141" s="36"/>
    </row>
    <row r="142" spans="1:7" ht="16.5" customHeight="1">
      <c r="A142" s="7"/>
      <c r="B142" s="41" t="s">
        <v>195</v>
      </c>
      <c r="C142" s="41"/>
      <c r="D142" s="32" t="s">
        <v>196</v>
      </c>
      <c r="E142" s="33">
        <f>F142</f>
        <v>14400</v>
      </c>
      <c r="F142" s="33">
        <f>SUM(F143)</f>
        <v>14400</v>
      </c>
      <c r="G142" s="36"/>
    </row>
    <row r="143" spans="1:7" ht="46.5" customHeight="1">
      <c r="A143" s="9"/>
      <c r="B143" s="41"/>
      <c r="C143" s="41" t="s">
        <v>12</v>
      </c>
      <c r="D143" s="35" t="s">
        <v>13</v>
      </c>
      <c r="E143" s="36">
        <f>F143</f>
        <v>14400</v>
      </c>
      <c r="F143" s="36">
        <v>14400</v>
      </c>
      <c r="G143" s="36"/>
    </row>
    <row r="144" spans="1:7" ht="21.75" customHeight="1">
      <c r="A144" s="77" t="s">
        <v>144</v>
      </c>
      <c r="B144" s="37"/>
      <c r="C144" s="47"/>
      <c r="D144" s="38" t="s">
        <v>145</v>
      </c>
      <c r="E144" s="39">
        <f>SUM(F144:G144)</f>
        <v>1081893</v>
      </c>
      <c r="F144" s="39">
        <f>F145+F148+F150+F152+F155+F159</f>
        <v>1081893</v>
      </c>
      <c r="G144" s="39" t="s">
        <v>167</v>
      </c>
    </row>
    <row r="145" spans="1:7" ht="21" customHeight="1">
      <c r="A145" s="18"/>
      <c r="B145" s="57" t="s">
        <v>146</v>
      </c>
      <c r="C145" s="31"/>
      <c r="D145" s="32" t="s">
        <v>147</v>
      </c>
      <c r="E145" s="33">
        <f t="shared" ref="E145:E181" si="5">SUM(F145:G145)</f>
        <v>37944</v>
      </c>
      <c r="F145" s="33">
        <f>SUM(F146:F147)</f>
        <v>37944</v>
      </c>
      <c r="G145" s="53" t="str">
        <f>IF((G146+G147)&gt;0,(G146+G147)," ")</f>
        <v xml:space="preserve"> </v>
      </c>
    </row>
    <row r="146" spans="1:7" ht="21" customHeight="1">
      <c r="A146" s="19"/>
      <c r="B146" s="34"/>
      <c r="C146" s="41" t="s">
        <v>41</v>
      </c>
      <c r="D146" s="35" t="s">
        <v>62</v>
      </c>
      <c r="E146" s="36">
        <f t="shared" si="5"/>
        <v>35264</v>
      </c>
      <c r="F146" s="36">
        <v>35264</v>
      </c>
      <c r="G146" s="54"/>
    </row>
    <row r="147" spans="1:7" ht="20.25" customHeight="1">
      <c r="A147" s="19"/>
      <c r="B147" s="40"/>
      <c r="C147" s="41" t="s">
        <v>28</v>
      </c>
      <c r="D147" s="35" t="s">
        <v>29</v>
      </c>
      <c r="E147" s="36">
        <f t="shared" si="5"/>
        <v>2680</v>
      </c>
      <c r="F147" s="36">
        <v>2680</v>
      </c>
      <c r="G147" s="54"/>
    </row>
    <row r="148" spans="1:7" ht="34.5" customHeight="1">
      <c r="A148" s="19"/>
      <c r="B148" s="34" t="s">
        <v>148</v>
      </c>
      <c r="C148" s="31"/>
      <c r="D148" s="32" t="s">
        <v>149</v>
      </c>
      <c r="E148" s="33">
        <f t="shared" si="5"/>
        <v>29424</v>
      </c>
      <c r="F148" s="33">
        <f>F149</f>
        <v>29424</v>
      </c>
      <c r="G148" s="53" t="str">
        <f>IF(G149&gt;0,G149," ")</f>
        <v xml:space="preserve"> </v>
      </c>
    </row>
    <row r="149" spans="1:7" ht="16.5" customHeight="1">
      <c r="A149" s="19"/>
      <c r="B149" s="41"/>
      <c r="C149" s="41" t="s">
        <v>28</v>
      </c>
      <c r="D149" s="35" t="s">
        <v>29</v>
      </c>
      <c r="E149" s="36">
        <f t="shared" si="5"/>
        <v>29424</v>
      </c>
      <c r="F149" s="36">
        <v>29424</v>
      </c>
      <c r="G149" s="54"/>
    </row>
    <row r="150" spans="1:7" ht="21.75" customHeight="1">
      <c r="A150" s="19"/>
      <c r="B150" s="49" t="s">
        <v>150</v>
      </c>
      <c r="C150" s="31"/>
      <c r="D150" s="32" t="s">
        <v>151</v>
      </c>
      <c r="E150" s="33">
        <f>SUM(F150:G150)</f>
        <v>34</v>
      </c>
      <c r="F150" s="33">
        <f>F151</f>
        <v>34</v>
      </c>
      <c r="G150" s="53" t="str">
        <f>IF(G151&gt;0,G151," ")</f>
        <v xml:space="preserve"> </v>
      </c>
    </row>
    <row r="151" spans="1:7" ht="18" customHeight="1">
      <c r="A151" s="19"/>
      <c r="B151" s="41"/>
      <c r="C151" s="41" t="s">
        <v>28</v>
      </c>
      <c r="D151" s="35" t="s">
        <v>29</v>
      </c>
      <c r="E151" s="36">
        <f t="shared" si="5"/>
        <v>34</v>
      </c>
      <c r="F151" s="36">
        <v>34</v>
      </c>
      <c r="G151" s="54"/>
    </row>
    <row r="152" spans="1:7" ht="19.5" customHeight="1">
      <c r="A152" s="19"/>
      <c r="B152" s="40" t="s">
        <v>152</v>
      </c>
      <c r="C152" s="42"/>
      <c r="D152" s="43" t="s">
        <v>153</v>
      </c>
      <c r="E152" s="44">
        <f t="shared" si="5"/>
        <v>832203</v>
      </c>
      <c r="F152" s="44">
        <f>SUM(F153:F154)</f>
        <v>832203</v>
      </c>
      <c r="G152" s="66" t="str">
        <f>IF((G153+G154)&gt;0,(G153+G154)," ")</f>
        <v xml:space="preserve"> </v>
      </c>
    </row>
    <row r="153" spans="1:7" ht="18" customHeight="1">
      <c r="A153" s="19"/>
      <c r="B153" s="34"/>
      <c r="C153" s="41" t="s">
        <v>110</v>
      </c>
      <c r="D153" s="35" t="s">
        <v>111</v>
      </c>
      <c r="E153" s="36">
        <f t="shared" si="5"/>
        <v>551105</v>
      </c>
      <c r="F153" s="36">
        <v>551105</v>
      </c>
      <c r="G153" s="54"/>
    </row>
    <row r="154" spans="1:7" ht="18.75" customHeight="1">
      <c r="A154" s="19"/>
      <c r="B154" s="40"/>
      <c r="C154" s="41" t="s">
        <v>28</v>
      </c>
      <c r="D154" s="35" t="s">
        <v>29</v>
      </c>
      <c r="E154" s="36">
        <f t="shared" si="5"/>
        <v>281098</v>
      </c>
      <c r="F154" s="36">
        <v>281098</v>
      </c>
      <c r="G154" s="54"/>
    </row>
    <row r="155" spans="1:7" ht="18.75" customHeight="1">
      <c r="A155" s="19"/>
      <c r="B155" s="30" t="s">
        <v>154</v>
      </c>
      <c r="C155" s="31"/>
      <c r="D155" s="32" t="s">
        <v>155</v>
      </c>
      <c r="E155" s="33">
        <f t="shared" si="5"/>
        <v>81404</v>
      </c>
      <c r="F155" s="33">
        <f>SUM(F156:F158)</f>
        <v>81404</v>
      </c>
      <c r="G155" s="53" t="str">
        <f>IF((G156+G157+G158)&gt;0,(G156+G157+G158)," ")</f>
        <v xml:space="preserve"> </v>
      </c>
    </row>
    <row r="156" spans="1:7" ht="19.5" customHeight="1">
      <c r="A156" s="19"/>
      <c r="B156" s="34"/>
      <c r="C156" s="41" t="s">
        <v>41</v>
      </c>
      <c r="D156" s="35" t="s">
        <v>62</v>
      </c>
      <c r="E156" s="36">
        <f t="shared" si="5"/>
        <v>49200</v>
      </c>
      <c r="F156" s="36">
        <v>49200</v>
      </c>
      <c r="G156" s="54"/>
    </row>
    <row r="157" spans="1:7" ht="18" customHeight="1">
      <c r="A157" s="19"/>
      <c r="B157" s="49"/>
      <c r="C157" s="41" t="s">
        <v>110</v>
      </c>
      <c r="D157" s="35" t="s">
        <v>111</v>
      </c>
      <c r="E157" s="36">
        <f t="shared" si="5"/>
        <v>5000</v>
      </c>
      <c r="F157" s="36">
        <v>5000</v>
      </c>
      <c r="G157" s="54"/>
    </row>
    <row r="158" spans="1:7" ht="18" customHeight="1">
      <c r="A158" s="19"/>
      <c r="B158" s="40"/>
      <c r="C158" s="41" t="s">
        <v>28</v>
      </c>
      <c r="D158" s="35" t="s">
        <v>29</v>
      </c>
      <c r="E158" s="36">
        <f t="shared" si="5"/>
        <v>27204</v>
      </c>
      <c r="F158" s="36">
        <v>27204</v>
      </c>
      <c r="G158" s="55"/>
    </row>
    <row r="159" spans="1:7" ht="22.5" customHeight="1">
      <c r="A159" s="19"/>
      <c r="B159" s="41" t="s">
        <v>156</v>
      </c>
      <c r="C159" s="41"/>
      <c r="D159" s="32" t="s">
        <v>157</v>
      </c>
      <c r="E159" s="33">
        <f>F159</f>
        <v>100884</v>
      </c>
      <c r="F159" s="33">
        <f>SUM(F160:F161)</f>
        <v>100884</v>
      </c>
      <c r="G159" s="55"/>
    </row>
    <row r="160" spans="1:7" ht="21" customHeight="1">
      <c r="A160" s="19"/>
      <c r="B160" s="34"/>
      <c r="C160" s="41" t="s">
        <v>41</v>
      </c>
      <c r="D160" s="35" t="s">
        <v>62</v>
      </c>
      <c r="E160" s="36">
        <f>F160</f>
        <v>100500</v>
      </c>
      <c r="F160" s="36">
        <v>100500</v>
      </c>
      <c r="G160" s="55"/>
    </row>
    <row r="161" spans="1:7" ht="20.25" customHeight="1">
      <c r="A161" s="20"/>
      <c r="B161" s="40"/>
      <c r="C161" s="41" t="s">
        <v>28</v>
      </c>
      <c r="D161" s="35" t="s">
        <v>29</v>
      </c>
      <c r="E161" s="36">
        <f>F161</f>
        <v>384</v>
      </c>
      <c r="F161" s="36">
        <v>384</v>
      </c>
      <c r="G161" s="55"/>
    </row>
    <row r="162" spans="1:7" ht="24" customHeight="1">
      <c r="A162" s="70" t="s">
        <v>158</v>
      </c>
      <c r="B162" s="71"/>
      <c r="C162" s="37"/>
      <c r="D162" s="38" t="s">
        <v>159</v>
      </c>
      <c r="E162" s="39">
        <f>SUM(F162:G162)</f>
        <v>360200</v>
      </c>
      <c r="F162" s="39">
        <f>F163+F166</f>
        <v>360200</v>
      </c>
      <c r="G162" s="48" t="s">
        <v>167</v>
      </c>
    </row>
    <row r="163" spans="1:7" ht="30.75" customHeight="1">
      <c r="A163" s="68"/>
      <c r="B163" s="56" t="s">
        <v>160</v>
      </c>
      <c r="C163" s="56"/>
      <c r="D163" s="67" t="s">
        <v>161</v>
      </c>
      <c r="E163" s="33">
        <f t="shared" ref="E163:E165" si="6">F163</f>
        <v>350500</v>
      </c>
      <c r="F163" s="33">
        <f>F164+F165</f>
        <v>350500</v>
      </c>
      <c r="G163" s="72" t="s">
        <v>167</v>
      </c>
    </row>
    <row r="164" spans="1:7" ht="33.75" customHeight="1">
      <c r="A164" s="73"/>
      <c r="B164" s="68"/>
      <c r="C164" s="69" t="s">
        <v>162</v>
      </c>
      <c r="D164" s="35" t="s">
        <v>163</v>
      </c>
      <c r="E164" s="36">
        <f t="shared" si="6"/>
        <v>500</v>
      </c>
      <c r="F164" s="36">
        <v>500</v>
      </c>
      <c r="G164" s="72"/>
    </row>
    <row r="165" spans="1:7" ht="20.25" customHeight="1">
      <c r="A165" s="73"/>
      <c r="B165" s="74"/>
      <c r="C165" s="69" t="s">
        <v>41</v>
      </c>
      <c r="D165" s="35" t="s">
        <v>62</v>
      </c>
      <c r="E165" s="36">
        <f t="shared" si="6"/>
        <v>350000</v>
      </c>
      <c r="F165" s="36">
        <v>350000</v>
      </c>
      <c r="G165" s="72"/>
    </row>
    <row r="166" spans="1:7" ht="20.25" customHeight="1">
      <c r="A166" s="73"/>
      <c r="B166" s="56" t="s">
        <v>205</v>
      </c>
      <c r="C166" s="69"/>
      <c r="D166" s="103" t="s">
        <v>143</v>
      </c>
      <c r="E166" s="33">
        <f>F166</f>
        <v>9700</v>
      </c>
      <c r="F166" s="33">
        <f>SUM(F167)</f>
        <v>9700</v>
      </c>
      <c r="G166" s="72"/>
    </row>
    <row r="167" spans="1:7" ht="49.5" customHeight="1">
      <c r="A167" s="73"/>
      <c r="B167" s="74"/>
      <c r="C167" s="69" t="s">
        <v>22</v>
      </c>
      <c r="D167" s="76" t="s">
        <v>23</v>
      </c>
      <c r="E167" s="36">
        <f>F167</f>
        <v>9700</v>
      </c>
      <c r="F167" s="36">
        <v>9700</v>
      </c>
      <c r="G167" s="72"/>
    </row>
    <row r="168" spans="1:7" ht="20.25" customHeight="1">
      <c r="A168" s="104" t="s">
        <v>197</v>
      </c>
      <c r="B168" s="105"/>
      <c r="C168" s="105"/>
      <c r="D168" s="106" t="s">
        <v>198</v>
      </c>
      <c r="E168" s="107">
        <f t="shared" ref="E168:E173" si="7">F168</f>
        <v>40453</v>
      </c>
      <c r="F168" s="107">
        <f>F172+F169</f>
        <v>40453</v>
      </c>
      <c r="G168" s="108"/>
    </row>
    <row r="169" spans="1:7" ht="20.25" customHeight="1">
      <c r="A169" s="113"/>
      <c r="B169" s="113" t="s">
        <v>202</v>
      </c>
      <c r="C169" s="109"/>
      <c r="D169" s="110" t="s">
        <v>206</v>
      </c>
      <c r="E169" s="98">
        <f t="shared" si="7"/>
        <v>31445</v>
      </c>
      <c r="F169" s="98">
        <f>SUM(F170:F171)</f>
        <v>31445</v>
      </c>
      <c r="G169" s="111"/>
    </row>
    <row r="170" spans="1:7" ht="54" customHeight="1">
      <c r="A170" s="131"/>
      <c r="B170" s="113"/>
      <c r="C170" s="112" t="s">
        <v>203</v>
      </c>
      <c r="D170" s="116" t="s">
        <v>207</v>
      </c>
      <c r="E170" s="102">
        <f t="shared" si="7"/>
        <v>1945</v>
      </c>
      <c r="F170" s="102">
        <v>1945</v>
      </c>
      <c r="G170" s="111"/>
    </row>
    <row r="171" spans="1:7" ht="56.25" customHeight="1">
      <c r="A171" s="131"/>
      <c r="B171" s="115"/>
      <c r="C171" s="112" t="s">
        <v>204</v>
      </c>
      <c r="D171" s="116" t="s">
        <v>208</v>
      </c>
      <c r="E171" s="102">
        <f t="shared" si="7"/>
        <v>29500</v>
      </c>
      <c r="F171" s="102">
        <v>29500</v>
      </c>
      <c r="G171" s="111" t="s">
        <v>167</v>
      </c>
    </row>
    <row r="172" spans="1:7" ht="20.25" customHeight="1">
      <c r="A172" s="74"/>
      <c r="B172" s="114" t="s">
        <v>199</v>
      </c>
      <c r="C172" s="56"/>
      <c r="D172" s="103" t="s">
        <v>143</v>
      </c>
      <c r="E172" s="33">
        <f t="shared" si="7"/>
        <v>9008</v>
      </c>
      <c r="F172" s="33">
        <f>SUM(F173)</f>
        <v>9008</v>
      </c>
      <c r="G172" s="72"/>
    </row>
    <row r="173" spans="1:7" ht="52.5" customHeight="1">
      <c r="A173" s="74"/>
      <c r="B173" s="68"/>
      <c r="C173" s="69" t="s">
        <v>200</v>
      </c>
      <c r="D173" s="76" t="s">
        <v>201</v>
      </c>
      <c r="E173" s="36">
        <f t="shared" si="7"/>
        <v>9008</v>
      </c>
      <c r="F173" s="36">
        <v>9008</v>
      </c>
      <c r="G173" s="72"/>
    </row>
    <row r="174" spans="1:7" ht="35.25" customHeight="1">
      <c r="A174" s="19"/>
      <c r="B174" s="19"/>
      <c r="C174" s="130"/>
      <c r="D174" s="47" t="s">
        <v>164</v>
      </c>
      <c r="E174" s="39">
        <f>SUM(F174:G174)</f>
        <v>70629041</v>
      </c>
      <c r="F174" s="39">
        <f>F14+F19+F22+F28+F35+F48+F61+F68+F75+F84+F104+F109+F132+F144+F162+F168</f>
        <v>69606941</v>
      </c>
      <c r="G174" s="39">
        <f>G22+G28+G61+G48</f>
        <v>1022100</v>
      </c>
    </row>
    <row r="175" spans="1:7" ht="66" customHeight="1">
      <c r="A175" s="19"/>
      <c r="B175" s="19"/>
      <c r="C175" s="69" t="s">
        <v>63</v>
      </c>
      <c r="D175" s="95" t="s">
        <v>191</v>
      </c>
      <c r="E175" s="36">
        <f>SUM(F175:G175)</f>
        <v>814319</v>
      </c>
      <c r="F175" s="36">
        <f>IF((SUMIF($C$14:$C$174,2007,$F$14:$F$174))&gt;0,(SUMIF($C$14:$C$174,2007,$F$14:$F$174))," ")</f>
        <v>814319</v>
      </c>
      <c r="G175" s="33"/>
    </row>
    <row r="176" spans="1:7" ht="69" customHeight="1">
      <c r="A176" s="128"/>
      <c r="B176" s="128"/>
      <c r="C176" s="69" t="s">
        <v>59</v>
      </c>
      <c r="D176" s="95" t="s">
        <v>191</v>
      </c>
      <c r="E176" s="36">
        <f t="shared" si="5"/>
        <v>15985</v>
      </c>
      <c r="F176" s="36">
        <f>IF((SUMIF($C$14:$C$174,2009,$F$14:$F$174))&gt;0,(SUMIF($C$14:$C$174,2009,$F$14:$F$174))," ")</f>
        <v>15985</v>
      </c>
      <c r="G176" s="36" t="str">
        <f>IF((SUMIF($C$14:$C$174,2009,$G$14:$G$174))&gt;0,(SUMIF($C$14:$C$174,2009,$G$14:$G$174))," ")</f>
        <v xml:space="preserve"> </v>
      </c>
    </row>
    <row r="177" spans="1:7" ht="47.25" customHeight="1">
      <c r="A177" s="126"/>
      <c r="B177" s="126"/>
      <c r="C177" s="69" t="s">
        <v>12</v>
      </c>
      <c r="D177" s="76" t="s">
        <v>13</v>
      </c>
      <c r="E177" s="36">
        <f t="shared" si="5"/>
        <v>7235467</v>
      </c>
      <c r="F177" s="36">
        <f>IF((SUMIF($C$14:$C$174,2110,$F$14:$F$174))&gt;0,(SUMIF($C$14:$C$174,2110,$F$14:$F$174))," ")</f>
        <v>7235467</v>
      </c>
      <c r="G177" s="36" t="str">
        <f>IF((SUMIF($C$14:$C$174,2110,$G$14:$G$174))&gt;0,(SUMIF($C$14:$C$174,2110,$G$14:$G$174))," ")</f>
        <v xml:space="preserve"> </v>
      </c>
    </row>
    <row r="178" spans="1:7" ht="42.75" customHeight="1">
      <c r="A178" s="127"/>
      <c r="B178" s="127"/>
      <c r="C178" s="69" t="s">
        <v>66</v>
      </c>
      <c r="D178" s="76" t="s">
        <v>67</v>
      </c>
      <c r="E178" s="36">
        <f t="shared" si="5"/>
        <v>2000</v>
      </c>
      <c r="F178" s="36">
        <f>IF((SUMIF($C$14:$C$174,2120,$F$14:$F$174))&gt;0,(SUMIF($C$14:$C$174,2120,$F$14:$F$174))," ")</f>
        <v>2000</v>
      </c>
      <c r="G178" s="36" t="str">
        <f>IF((SUMIF($C$14:$C$174,2120,$G$14:$G$174))&gt;0,(SUMIF($C$14:$C$174,2120,$G$14:$G$174))," ")</f>
        <v xml:space="preserve"> </v>
      </c>
    </row>
    <row r="179" spans="1:7" ht="36" customHeight="1">
      <c r="A179" s="127"/>
      <c r="B179" s="127"/>
      <c r="C179" s="69" t="s">
        <v>124</v>
      </c>
      <c r="D179" s="76" t="s">
        <v>125</v>
      </c>
      <c r="E179" s="36">
        <f t="shared" si="5"/>
        <v>435084</v>
      </c>
      <c r="F179" s="36">
        <f>IF((SUMIF($C$14:$C$174,2130,$F$14:$F$174))&gt;0,(SUMIF($C$14:$C$174,2130,$F$14:$F$174))," ")</f>
        <v>435084</v>
      </c>
      <c r="G179" s="36" t="str">
        <f>IF((SUMIF($C$14:$C$174,2130,$G$14:$G$174))&gt;0,(SUMIF($C$14:$C$174,2130,$G$14:$G$174))," ")</f>
        <v xml:space="preserve"> </v>
      </c>
    </row>
    <row r="180" spans="1:7" ht="35.25" customHeight="1">
      <c r="A180" s="127"/>
      <c r="B180" s="127"/>
      <c r="C180" s="69" t="s">
        <v>104</v>
      </c>
      <c r="D180" s="76" t="s">
        <v>105</v>
      </c>
      <c r="E180" s="36">
        <f t="shared" si="5"/>
        <v>70276</v>
      </c>
      <c r="F180" s="36">
        <f>IF((SUMIF($C$14:$C$174,2310,$F$14:$F$174))&gt;0,(SUMIF($C$14:$C$174,2310,$F$14:$F$174))," ")</f>
        <v>70276</v>
      </c>
      <c r="G180" s="36" t="str">
        <f>IF((SUMIF($C$14:$C$174,2310,$G$14:$G$174))&gt;0,(SUMIF($C$14:$C$174,2310,$G$14:$G$174))," ")</f>
        <v xml:space="preserve"> </v>
      </c>
    </row>
    <row r="181" spans="1:7" ht="36.75" customHeight="1">
      <c r="A181" s="127"/>
      <c r="B181" s="127"/>
      <c r="C181" s="69" t="s">
        <v>120</v>
      </c>
      <c r="D181" s="76" t="s">
        <v>121</v>
      </c>
      <c r="E181" s="36">
        <f t="shared" si="5"/>
        <v>1483059</v>
      </c>
      <c r="F181" s="36">
        <f>IF((SUMIF($C$14:$C$174,2320,$F$14:$F$174))&gt;0,(SUMIF($C$14:$C$174,2320,$F$14:$F$174))," ")</f>
        <v>1483059</v>
      </c>
      <c r="G181" s="36" t="str">
        <f>IF((SUMIF($C$14:$C$174,2320,$G$14:$G$174))&gt;0,(SUMIF($C$14:$C$174,2320,$G$14:$G$174))," ")</f>
        <v xml:space="preserve"> </v>
      </c>
    </row>
    <row r="182" spans="1:7" ht="52.5" customHeight="1">
      <c r="A182" s="127"/>
      <c r="B182" s="127"/>
      <c r="C182" s="69" t="s">
        <v>213</v>
      </c>
      <c r="D182" s="76" t="s">
        <v>214</v>
      </c>
      <c r="E182" s="36">
        <f>F182</f>
        <v>65413</v>
      </c>
      <c r="F182" s="36">
        <f>IF((SUMIF($C$14:$C$174,2330,$F$14:$F$174))&gt;0,(SUMIF($C$14:$C$174,2330,$F$14:$F$174))," ")</f>
        <v>65413</v>
      </c>
      <c r="G182" s="36"/>
    </row>
    <row r="183" spans="1:7" ht="46.5" customHeight="1">
      <c r="A183" s="127"/>
      <c r="B183" s="127"/>
      <c r="C183" s="69" t="s">
        <v>215</v>
      </c>
      <c r="D183" s="76" t="s">
        <v>216</v>
      </c>
      <c r="E183" s="36">
        <f>F183</f>
        <v>19900</v>
      </c>
      <c r="F183" s="36">
        <f>IF((SUMIF($C$14:$C$174,2440,$F$14:$F$174))&gt;0,(SUMIF($C$14:$C$174,2440,$F$14:$F$174))," ")</f>
        <v>19900</v>
      </c>
      <c r="G183" s="36"/>
    </row>
    <row r="184" spans="1:7" ht="48" customHeight="1">
      <c r="A184" s="127"/>
      <c r="B184" s="127"/>
      <c r="C184" s="69" t="s">
        <v>182</v>
      </c>
      <c r="D184" s="76" t="s">
        <v>184</v>
      </c>
      <c r="E184" s="36">
        <f>F184</f>
        <v>235000</v>
      </c>
      <c r="F184" s="36">
        <f>IF((SUMIF($C$14:$C$174,2710,$F$14:$F$174))&gt;0,(SUMIF($C$14:$C$174,2710,$F$14:$F$174))," ")</f>
        <v>235000</v>
      </c>
      <c r="G184" s="36"/>
    </row>
    <row r="185" spans="1:7" ht="52.5" customHeight="1">
      <c r="A185" s="127"/>
      <c r="B185" s="127"/>
      <c r="C185" s="69" t="s">
        <v>204</v>
      </c>
      <c r="D185" s="76" t="s">
        <v>208</v>
      </c>
      <c r="E185" s="36">
        <f>F185</f>
        <v>29500</v>
      </c>
      <c r="F185" s="36">
        <f>IF((SUMIF($C$14:$C$174,2910,$F$14:$F$174))&gt;0,(SUMIF($C$14:$C$174,2910,$F$14:$F$174))," ")</f>
        <v>29500</v>
      </c>
      <c r="G185" s="36"/>
    </row>
    <row r="186" spans="1:7" ht="25.5" customHeight="1">
      <c r="A186" s="127"/>
      <c r="B186" s="127"/>
      <c r="C186" s="69" t="s">
        <v>90</v>
      </c>
      <c r="D186" s="76" t="s">
        <v>91</v>
      </c>
      <c r="E186" s="36">
        <f>F186</f>
        <v>39493829</v>
      </c>
      <c r="F186" s="36">
        <f>IF((SUMIF($C$14:$C$174,2920,$F$14:$F$174))&gt;0,(SUMIF($C$14:$C$174,2920,$F$14:$F$174))," ")</f>
        <v>39493829</v>
      </c>
      <c r="G186" s="36"/>
    </row>
    <row r="187" spans="1:7" ht="72" customHeight="1">
      <c r="A187" s="127"/>
      <c r="B187" s="127"/>
      <c r="C187" s="69" t="s">
        <v>189</v>
      </c>
      <c r="D187" s="95" t="s">
        <v>192</v>
      </c>
      <c r="E187" s="36">
        <f>G187</f>
        <v>222000</v>
      </c>
      <c r="F187" s="36"/>
      <c r="G187" s="36">
        <f>IF((SUMIF($C$14:$C$174,6207,$G$14:$G$174))&gt;0,(SUMIF($C$14:$C$174,6207,$G$14:$G$174))," ")</f>
        <v>222000</v>
      </c>
    </row>
    <row r="188" spans="1:7" ht="57.75" customHeight="1">
      <c r="A188" s="127"/>
      <c r="B188" s="127"/>
      <c r="C188" s="69" t="s">
        <v>209</v>
      </c>
      <c r="D188" s="117" t="s">
        <v>210</v>
      </c>
      <c r="E188" s="36">
        <f>G188</f>
        <v>218900</v>
      </c>
      <c r="F188" s="36"/>
      <c r="G188" s="36">
        <f>IF((SUMIF($C$14:$C$174,6260,$G$14:$G$174))&gt;0,(SUMIF($C$14:$C$174,6260,$G$14:$G$174))," ")</f>
        <v>218900</v>
      </c>
    </row>
    <row r="189" spans="1:7" ht="50.25" customHeight="1">
      <c r="A189" s="127"/>
      <c r="B189" s="127"/>
      <c r="C189" s="69" t="s">
        <v>179</v>
      </c>
      <c r="D189" s="76" t="s">
        <v>181</v>
      </c>
      <c r="E189" s="36">
        <f>G189</f>
        <v>576600</v>
      </c>
      <c r="F189" s="36">
        <v>0</v>
      </c>
      <c r="G189" s="36">
        <f>IF((SUMIF($C$14:$C$174,6300,$G$14:$G$174))&gt;0,(SUMIF($C$14:$C$174,6300,$G$14:$G$174))," ")</f>
        <v>576600</v>
      </c>
    </row>
    <row r="190" spans="1:7" ht="50.25" customHeight="1">
      <c r="A190" s="127"/>
      <c r="B190" s="127"/>
      <c r="C190" s="69" t="s">
        <v>222</v>
      </c>
      <c r="D190" s="76" t="s">
        <v>226</v>
      </c>
      <c r="E190" s="36">
        <f>G190</f>
        <v>4600</v>
      </c>
      <c r="F190" s="36"/>
      <c r="G190" s="36">
        <f>IF((SUMIF($C$14:$C$174,6410,$G$14:$G$174))&gt;0,(SUMIF($C$14:$C$174,6410,$G$14:$G$174))," ")</f>
        <v>4600</v>
      </c>
    </row>
    <row r="191" spans="1:7" ht="23.25" customHeight="1">
      <c r="A191" s="127"/>
      <c r="B191" s="127"/>
      <c r="C191" s="125"/>
      <c r="D191" s="35" t="s">
        <v>165</v>
      </c>
      <c r="E191" s="36">
        <f>SUM(F191:G191)</f>
        <v>978112</v>
      </c>
      <c r="F191" s="36">
        <f>SUMIF($C$14:$C$174,2460,$F$14:$F$174)+SUMIF($C$14:$C$174,2707,$F$14:$F$174)+SUMIF($C$14:$C$174,2690,$F$14:$F$174)+SUMIF($C$14:$C$174,2700,$F$14:$F$174)</f>
        <v>978112</v>
      </c>
      <c r="G191" s="12"/>
    </row>
    <row r="192" spans="1:7" ht="18.75" customHeight="1">
      <c r="A192" s="128"/>
      <c r="B192" s="128"/>
      <c r="C192" s="125"/>
      <c r="D192" s="35" t="s">
        <v>166</v>
      </c>
      <c r="E192" s="36">
        <f>SUM(F192:G192)</f>
        <v>18728997</v>
      </c>
      <c r="F192" s="36">
        <f>SUMIF($C$14:$C$181,2360,$F$14:$F$181)+SUMIF($C$14:$C$181,840,$F$14:$F$181)+SUMIF($C$14:$C$181,970,$F$14:$F$181)+SUMIF($C$14:$C$181,750,$F$14:$F$181)+SUMIF($C$14:$C$181,470,$F$14:$F$181)+SUMIF($C$14:$C$181,920,$F$14:$F$181)+SUMIF($C$14:$C$181,690,$F$14:$F$181)+SUMIF($C$14:$C$181,2380,$F$14:$F$181)+SUMIF($C$14:$C$181,420,$F$14:$F$181)+SUMIF($C$14:$C$181,490,$F$14:$F$181)+SUMIF($C$14:$C$181,10,$F$14:$F$181)+SUMIF($C$14:$C$181,20,$F$14:$F$181)+SUMIF($C$14:$C$181,830,$F$14:$F$181)+SUMIF($C$14:$C$181,580,$F$14:$F$181)+SUMIF($C$14:$C$181,900,$F$14:$F$181)+SUMIF($C$14:$C$181,680,$F$14:$F$181)</f>
        <v>18728997</v>
      </c>
      <c r="G192" s="92">
        <v>0</v>
      </c>
    </row>
    <row r="193" spans="1:7">
      <c r="A193" s="24"/>
      <c r="B193" s="24"/>
      <c r="C193" s="24"/>
      <c r="D193" s="25"/>
      <c r="E193" s="26"/>
      <c r="F193" s="26"/>
      <c r="G193" s="26"/>
    </row>
    <row r="194" spans="1:7">
      <c r="A194" s="142" t="s">
        <v>169</v>
      </c>
      <c r="B194" s="143"/>
      <c r="C194" s="143"/>
      <c r="D194" s="143"/>
      <c r="E194" s="26"/>
      <c r="F194" s="26"/>
      <c r="G194" s="26"/>
    </row>
    <row r="195" spans="1:7">
      <c r="A195" s="24" t="s">
        <v>167</v>
      </c>
      <c r="B195" s="24" t="s">
        <v>167</v>
      </c>
      <c r="C195" s="24"/>
      <c r="D195" s="25"/>
      <c r="E195" s="26"/>
      <c r="F195" s="26"/>
      <c r="G195" s="26"/>
    </row>
    <row r="196" spans="1:7" ht="21">
      <c r="A196" s="24"/>
      <c r="B196" s="24"/>
      <c r="C196" s="24"/>
      <c r="D196" s="27"/>
      <c r="E196" s="28" t="s">
        <v>167</v>
      </c>
      <c r="F196" s="29"/>
      <c r="G196" s="26"/>
    </row>
    <row r="197" spans="1:7" ht="21">
      <c r="A197" s="24"/>
      <c r="B197" s="24"/>
      <c r="C197" s="24"/>
      <c r="D197" s="155" t="s">
        <v>220</v>
      </c>
      <c r="E197" s="155"/>
      <c r="F197" s="155"/>
      <c r="G197" s="156"/>
    </row>
    <row r="198" spans="1:7" ht="21">
      <c r="A198" s="24"/>
      <c r="B198" s="24"/>
      <c r="C198" s="24"/>
      <c r="D198" s="157" t="s">
        <v>221</v>
      </c>
      <c r="E198" s="158"/>
      <c r="F198" s="158"/>
      <c r="G198" s="158"/>
    </row>
    <row r="199" spans="1:7" ht="21">
      <c r="A199" s="24"/>
      <c r="B199" s="24"/>
      <c r="C199" s="24"/>
      <c r="D199" s="93"/>
      <c r="E199" s="94" t="s">
        <v>168</v>
      </c>
      <c r="F199" s="94" t="s">
        <v>167</v>
      </c>
      <c r="G199" s="94"/>
    </row>
    <row r="200" spans="1:7">
      <c r="A200" s="24"/>
      <c r="B200" s="24"/>
      <c r="C200" s="24"/>
      <c r="D200" s="159" t="s">
        <v>167</v>
      </c>
      <c r="E200" s="156"/>
      <c r="F200" s="156"/>
      <c r="G200" s="156"/>
    </row>
    <row r="201" spans="1:7" ht="21">
      <c r="A201" s="24"/>
      <c r="B201" s="24"/>
      <c r="C201" s="24"/>
      <c r="D201" s="155" t="s">
        <v>188</v>
      </c>
      <c r="E201" s="160"/>
      <c r="F201" s="160"/>
      <c r="G201" s="156"/>
    </row>
    <row r="202" spans="1:7" ht="30.75" customHeight="1">
      <c r="A202" s="24"/>
      <c r="B202" s="24"/>
      <c r="C202" s="24"/>
      <c r="D202" s="149" t="s">
        <v>225</v>
      </c>
      <c r="E202" s="150"/>
      <c r="F202" s="150"/>
      <c r="G202" s="26"/>
    </row>
    <row r="203" spans="1:7">
      <c r="A203" s="24"/>
      <c r="B203" s="24"/>
      <c r="C203" s="24"/>
      <c r="D203" s="25"/>
      <c r="E203" s="26"/>
      <c r="F203" s="26"/>
      <c r="G203" s="26"/>
    </row>
    <row r="204" spans="1:7">
      <c r="A204" s="24"/>
      <c r="B204" s="24"/>
      <c r="C204" s="24"/>
      <c r="D204" s="25"/>
      <c r="E204" s="26"/>
      <c r="F204" s="26"/>
      <c r="G204" s="26"/>
    </row>
    <row r="205" spans="1:7">
      <c r="A205" s="24"/>
      <c r="B205" s="24"/>
      <c r="C205" s="24"/>
      <c r="D205" s="25"/>
      <c r="E205" s="26"/>
      <c r="F205" s="26"/>
      <c r="G205" s="26"/>
    </row>
    <row r="206" spans="1:7">
      <c r="A206" s="24"/>
      <c r="B206" s="24"/>
      <c r="C206" s="24"/>
      <c r="D206" s="25"/>
      <c r="E206" s="26"/>
      <c r="F206" s="26"/>
      <c r="G206" s="26"/>
    </row>
  </sheetData>
  <mergeCells count="22">
    <mergeCell ref="D202:F202"/>
    <mergeCell ref="A1:E5"/>
    <mergeCell ref="F1:G1"/>
    <mergeCell ref="F2:G2"/>
    <mergeCell ref="F3:G3"/>
    <mergeCell ref="F4:G4"/>
    <mergeCell ref="F5:G5"/>
    <mergeCell ref="D197:G197"/>
    <mergeCell ref="D198:G198"/>
    <mergeCell ref="D200:G200"/>
    <mergeCell ref="D201:G201"/>
    <mergeCell ref="A6:G6"/>
    <mergeCell ref="A7:G7"/>
    <mergeCell ref="A9:G9"/>
    <mergeCell ref="A10:A12"/>
    <mergeCell ref="B10:B12"/>
    <mergeCell ref="A194:D194"/>
    <mergeCell ref="C10:C12"/>
    <mergeCell ref="D10:D12"/>
    <mergeCell ref="E10:G10"/>
    <mergeCell ref="E11:E12"/>
    <mergeCell ref="F11:G11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56" firstPageNumber="10" fitToHeight="0" orientation="portrait" useFirstPageNumber="1" r:id="rId1"/>
  <headerFooter>
    <oddFooter>&amp;C&amp;P</oddFooter>
  </headerFooter>
  <rowBreaks count="5" manualBreakCount="5">
    <brk id="46" max="6" man="1"/>
    <brk id="89" max="6" man="1"/>
    <brk id="130" max="6" man="1"/>
    <brk id="176" max="6" man="1"/>
    <brk id="20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Uchwała Nr IX/61/2015</dc:title>
  <dc:subject>zmiana budżetu - zał. Nr 1 - dochody</dc:subject>
  <dc:creator>Genowefa Gniadek</dc:creator>
  <cp:lastModifiedBy>GenowefaG</cp:lastModifiedBy>
  <cp:lastPrinted>2015-10-28T08:22:54Z</cp:lastPrinted>
  <dcterms:created xsi:type="dcterms:W3CDTF">2011-09-13T08:12:29Z</dcterms:created>
  <dcterms:modified xsi:type="dcterms:W3CDTF">2015-11-17T08:34:18Z</dcterms:modified>
</cp:coreProperties>
</file>