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</sheets>
  <definedNames>
    <definedName name="_xlnm.Print_Area" localSheetId="0">Arkusz1!$A$1:$O$125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52" i="1" l="1"/>
  <c r="F96" i="1"/>
  <c r="N81" i="1"/>
  <c r="M83" i="1"/>
  <c r="I27" i="1"/>
  <c r="G84" i="1"/>
  <c r="M81" i="1" l="1"/>
  <c r="E112" i="1" l="1"/>
  <c r="D112" i="1" s="1"/>
  <c r="F78" i="1"/>
  <c r="E78" i="1" s="1"/>
  <c r="D78" i="1" s="1"/>
  <c r="E110" i="1"/>
  <c r="D110" i="1" s="1"/>
  <c r="I109" i="1"/>
  <c r="E54" i="1"/>
  <c r="D54" i="1" s="1"/>
  <c r="I50" i="1"/>
  <c r="M67" i="1"/>
  <c r="D67" i="1" s="1"/>
  <c r="M63" i="1"/>
  <c r="E53" i="1"/>
  <c r="D53" i="1" s="1"/>
  <c r="N50" i="1"/>
  <c r="M50" i="1" s="1"/>
  <c r="M51" i="1"/>
  <c r="D51" i="1" s="1"/>
  <c r="F73" i="1"/>
  <c r="E73" i="1" s="1"/>
  <c r="D73" i="1" s="1"/>
  <c r="G87" i="1"/>
  <c r="F91" i="1"/>
  <c r="E91" i="1" s="1"/>
  <c r="D91" i="1" s="1"/>
  <c r="G94" i="1"/>
  <c r="H36" i="1"/>
  <c r="F37" i="1"/>
  <c r="E37" i="1" s="1"/>
  <c r="D37" i="1" s="1"/>
  <c r="E115" i="1"/>
  <c r="D115" i="1" s="1"/>
  <c r="I114" i="1"/>
  <c r="E92" i="1"/>
  <c r="D92" i="1" s="1"/>
  <c r="I87" i="1"/>
  <c r="I75" i="1"/>
  <c r="N42" i="1"/>
  <c r="O42" i="1"/>
  <c r="O117" i="1" s="1"/>
  <c r="F25" i="1" l="1"/>
  <c r="E25" i="1" s="1"/>
  <c r="H24" i="1"/>
  <c r="E48" i="1"/>
  <c r="D48" i="1" s="1"/>
  <c r="K42" i="1"/>
  <c r="E107" i="1"/>
  <c r="D107" i="1" s="1"/>
  <c r="I106" i="1"/>
  <c r="N75" i="1"/>
  <c r="M76" i="1"/>
  <c r="D76" i="1" s="1"/>
  <c r="F35" i="1"/>
  <c r="E32" i="1"/>
  <c r="D32" i="1" s="1"/>
  <c r="I31" i="1"/>
  <c r="E30" i="1"/>
  <c r="D30" i="1" s="1"/>
  <c r="K27" i="1"/>
  <c r="N27" i="1"/>
  <c r="M29" i="1"/>
  <c r="D29" i="1" s="1"/>
  <c r="H21" i="1"/>
  <c r="F22" i="1"/>
  <c r="F21" i="1" s="1"/>
  <c r="F74" i="1"/>
  <c r="E74" i="1" s="1"/>
  <c r="F90" i="1"/>
  <c r="E90" i="1" s="1"/>
  <c r="F24" i="1" l="1"/>
  <c r="M75" i="1"/>
  <c r="E22" i="1"/>
  <c r="D22" i="1" s="1"/>
  <c r="M90" i="1"/>
  <c r="D90" i="1" s="1"/>
  <c r="N87" i="1"/>
  <c r="M87" i="1" s="1"/>
  <c r="K62" i="1"/>
  <c r="K117" i="1" s="1"/>
  <c r="M52" i="1"/>
  <c r="M28" i="1"/>
  <c r="M27" i="1" s="1"/>
  <c r="E23" i="1"/>
  <c r="D23" i="1" s="1"/>
  <c r="I21" i="1"/>
  <c r="F113" i="1"/>
  <c r="N94" i="1"/>
  <c r="M94" i="1" s="1"/>
  <c r="M97" i="1"/>
  <c r="M65" i="1"/>
  <c r="H58" i="1"/>
  <c r="H57" i="1" s="1"/>
  <c r="F57" i="1" s="1"/>
  <c r="E57" i="1" s="1"/>
  <c r="N58" i="1"/>
  <c r="M58" i="1" s="1"/>
  <c r="E113" i="1"/>
  <c r="D113" i="1" s="1"/>
  <c r="G109" i="1"/>
  <c r="F71" i="1"/>
  <c r="E71" i="1" s="1"/>
  <c r="D71" i="1" s="1"/>
  <c r="F41" i="1"/>
  <c r="M106" i="1"/>
  <c r="M108" i="1"/>
  <c r="F79" i="1"/>
  <c r="E79" i="1" s="1"/>
  <c r="D79" i="1" s="1"/>
  <c r="M45" i="1"/>
  <c r="M42" i="1" s="1"/>
  <c r="J36" i="1"/>
  <c r="M35" i="1"/>
  <c r="M34" i="1" s="1"/>
  <c r="F116" i="1"/>
  <c r="N114" i="1"/>
  <c r="M114" i="1"/>
  <c r="H114" i="1"/>
  <c r="G114" i="1"/>
  <c r="E111" i="1"/>
  <c r="D111" i="1" s="1"/>
  <c r="H109" i="1"/>
  <c r="F108" i="1"/>
  <c r="E108" i="1" s="1"/>
  <c r="D108" i="1" s="1"/>
  <c r="D106" i="1" s="1"/>
  <c r="H106" i="1"/>
  <c r="F106" i="1" s="1"/>
  <c r="F105" i="1"/>
  <c r="E105" i="1" s="1"/>
  <c r="D105" i="1" s="1"/>
  <c r="F104" i="1"/>
  <c r="E104" i="1" s="1"/>
  <c r="D104" i="1" s="1"/>
  <c r="F103" i="1"/>
  <c r="E103" i="1" s="1"/>
  <c r="D103" i="1" s="1"/>
  <c r="F102" i="1"/>
  <c r="E102" i="1" s="1"/>
  <c r="D102" i="1" s="1"/>
  <c r="E101" i="1"/>
  <c r="D101" i="1" s="1"/>
  <c r="E100" i="1"/>
  <c r="D100" i="1" s="1"/>
  <c r="F99" i="1"/>
  <c r="E99" i="1" s="1"/>
  <c r="D99" i="1" s="1"/>
  <c r="F98" i="1"/>
  <c r="E98" i="1" s="1"/>
  <c r="D98" i="1" s="1"/>
  <c r="F97" i="1"/>
  <c r="E97" i="1" s="1"/>
  <c r="E96" i="1"/>
  <c r="D96" i="1" s="1"/>
  <c r="F95" i="1"/>
  <c r="E95" i="1" s="1"/>
  <c r="D95" i="1" s="1"/>
  <c r="J94" i="1"/>
  <c r="I94" i="1"/>
  <c r="H94" i="1"/>
  <c r="F89" i="1"/>
  <c r="E89" i="1" s="1"/>
  <c r="D89" i="1" s="1"/>
  <c r="E88" i="1"/>
  <c r="D88" i="1" s="1"/>
  <c r="J87" i="1"/>
  <c r="H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J81" i="1"/>
  <c r="I81" i="1"/>
  <c r="H81" i="1"/>
  <c r="G81" i="1"/>
  <c r="F80" i="1"/>
  <c r="E80" i="1" s="1"/>
  <c r="F77" i="1"/>
  <c r="E77" i="1" s="1"/>
  <c r="D77" i="1" s="1"/>
  <c r="H75" i="1"/>
  <c r="G75" i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M66" i="1"/>
  <c r="F66" i="1"/>
  <c r="E66" i="1" s="1"/>
  <c r="F65" i="1"/>
  <c r="F64" i="1"/>
  <c r="E64" i="1" s="1"/>
  <c r="D64" i="1" s="1"/>
  <c r="F63" i="1"/>
  <c r="E63" i="1" s="1"/>
  <c r="D63" i="1" s="1"/>
  <c r="N62" i="1"/>
  <c r="J62" i="1"/>
  <c r="I62" i="1"/>
  <c r="H62" i="1"/>
  <c r="G62" i="1"/>
  <c r="M61" i="1"/>
  <c r="D61" i="1"/>
  <c r="F60" i="1"/>
  <c r="E60" i="1" s="1"/>
  <c r="D60" i="1" s="1"/>
  <c r="F59" i="1"/>
  <c r="E59" i="1" s="1"/>
  <c r="D59" i="1" s="1"/>
  <c r="E56" i="1"/>
  <c r="D56" i="1" s="1"/>
  <c r="L55" i="1"/>
  <c r="E52" i="1"/>
  <c r="D52" i="1" s="1"/>
  <c r="J50" i="1"/>
  <c r="H50" i="1"/>
  <c r="G50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J42" i="1"/>
  <c r="H42" i="1"/>
  <c r="G42" i="1"/>
  <c r="F40" i="1"/>
  <c r="E40" i="1" s="1"/>
  <c r="D40" i="1" s="1"/>
  <c r="F39" i="1"/>
  <c r="E39" i="1" s="1"/>
  <c r="D39" i="1" s="1"/>
  <c r="M38" i="1"/>
  <c r="F38" i="1"/>
  <c r="E38" i="1" s="1"/>
  <c r="N36" i="1"/>
  <c r="M36" i="1" s="1"/>
  <c r="G36" i="1"/>
  <c r="F36" i="1" s="1"/>
  <c r="E35" i="1"/>
  <c r="N34" i="1"/>
  <c r="H34" i="1"/>
  <c r="G34" i="1"/>
  <c r="F33" i="1"/>
  <c r="H31" i="1"/>
  <c r="G31" i="1"/>
  <c r="F28" i="1"/>
  <c r="J27" i="1"/>
  <c r="H27" i="1"/>
  <c r="G27" i="1"/>
  <c r="E26" i="1"/>
  <c r="D26" i="1" s="1"/>
  <c r="D25" i="1"/>
  <c r="J24" i="1"/>
  <c r="I24" i="1"/>
  <c r="I117" i="1" l="1"/>
  <c r="D45" i="1"/>
  <c r="F109" i="1"/>
  <c r="E28" i="1"/>
  <c r="D28" i="1" s="1"/>
  <c r="D97" i="1"/>
  <c r="E36" i="1"/>
  <c r="D36" i="1" s="1"/>
  <c r="F58" i="1"/>
  <c r="E58" i="1" s="1"/>
  <c r="D58" i="1" s="1"/>
  <c r="E116" i="1"/>
  <c r="D116" i="1" s="1"/>
  <c r="E24" i="1"/>
  <c r="D24" i="1" s="1"/>
  <c r="G117" i="1"/>
  <c r="L117" i="1"/>
  <c r="E55" i="1"/>
  <c r="H117" i="1"/>
  <c r="E106" i="1"/>
  <c r="F34" i="1"/>
  <c r="E34" i="1" s="1"/>
  <c r="D34" i="1" s="1"/>
  <c r="E21" i="1"/>
  <c r="D21" i="1" s="1"/>
  <c r="D35" i="1"/>
  <c r="M62" i="1"/>
  <c r="N57" i="1"/>
  <c r="N117" i="1" s="1"/>
  <c r="M57" i="1"/>
  <c r="D57" i="1" s="1"/>
  <c r="J117" i="1"/>
  <c r="E41" i="1"/>
  <c r="D41" i="1" s="1"/>
  <c r="E33" i="1"/>
  <c r="D33" i="1" s="1"/>
  <c r="D74" i="1"/>
  <c r="D80" i="1"/>
  <c r="E65" i="1"/>
  <c r="D65" i="1" s="1"/>
  <c r="D38" i="1"/>
  <c r="D55" i="1"/>
  <c r="F42" i="1"/>
  <c r="E42" i="1" s="1"/>
  <c r="F31" i="1"/>
  <c r="E31" i="1" s="1"/>
  <c r="F50" i="1"/>
  <c r="E50" i="1" s="1"/>
  <c r="D50" i="1" s="1"/>
  <c r="D66" i="1"/>
  <c r="F75" i="1"/>
  <c r="F81" i="1"/>
  <c r="E81" i="1" s="1"/>
  <c r="D81" i="1" s="1"/>
  <c r="F87" i="1"/>
  <c r="E87" i="1" s="1"/>
  <c r="D87" i="1" s="1"/>
  <c r="E109" i="1"/>
  <c r="D109" i="1" s="1"/>
  <c r="F114" i="1"/>
  <c r="E114" i="1" s="1"/>
  <c r="F94" i="1"/>
  <c r="E94" i="1" s="1"/>
  <c r="D94" i="1" s="1"/>
  <c r="F62" i="1"/>
  <c r="E62" i="1" s="1"/>
  <c r="F27" i="1"/>
  <c r="E75" i="1" l="1"/>
  <c r="D75" i="1" s="1"/>
  <c r="M117" i="1"/>
  <c r="D62" i="1"/>
  <c r="D42" i="1"/>
  <c r="D31" i="1"/>
  <c r="D114" i="1"/>
  <c r="F117" i="1"/>
  <c r="E117" i="1" s="1"/>
  <c r="D117" i="1" l="1"/>
</calcChain>
</file>

<file path=xl/sharedStrings.xml><?xml version="1.0" encoding="utf-8"?>
<sst xmlns="http://schemas.openxmlformats.org/spreadsheetml/2006/main" count="253" uniqueCount="220">
  <si>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</si>
  <si>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</si>
  <si>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</si>
  <si>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</si>
  <si>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</si>
  <si>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</si>
  <si>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</si>
  <si>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</si>
  <si>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</si>
  <si>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</si>
  <si>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</si>
  <si>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</si>
  <si>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</si>
  <si>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</si>
  <si>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</si>
  <si>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</si>
  <si>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</si>
  <si>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</si>
  <si>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</si>
  <si>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</si>
  <si>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</si>
  <si>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</si>
  <si>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</si>
  <si>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</si>
  <si>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</si>
  <si>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</si>
  <si>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</si>
  <si>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</si>
  <si>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</si>
  <si>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</si>
  <si>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</si>
  <si>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</si>
  <si>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</si>
  <si>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</si>
  <si>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</si>
  <si>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</si>
  <si>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</si>
  <si>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</si>
  <si>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</si>
  <si>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</si>
  <si>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</si>
  <si>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</si>
  <si>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</si>
  <si>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</si>
  <si>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</si>
  <si>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</si>
  <si>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</si>
  <si>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</si>
  <si>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</si>
  <si>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</si>
  <si>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</si>
  <si>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</si>
  <si>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</si>
  <si>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</si>
  <si>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</si>
  <si>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</si>
  <si>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</si>
  <si>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</si>
  <si>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</si>
  <si>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</si>
  <si>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</si>
  <si>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</si>
  <si>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</si>
  <si>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</si>
  <si>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</si>
  <si>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</si>
  <si>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</si>
  <si>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</si>
  <si>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</si>
  <si>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</si>
  <si>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</si>
  <si>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</si>
  <si>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</si>
  <si>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</si>
  <si>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</si>
  <si>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</si>
  <si>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</si>
  <si>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</si>
  <si>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</si>
  <si>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</si>
  <si>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</si>
  <si>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</si>
  <si>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</si>
  <si>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</si>
  <si>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</si>
  <si>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</si>
  <si>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</si>
  <si>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</si>
  <si>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</si>
  <si>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</si>
  <si>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</si>
  <si>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</si>
  <si>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</si>
  <si>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</si>
  <si>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</si>
  <si>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</si>
  <si>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</si>
  <si>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</si>
  <si>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</si>
  <si>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</si>
  <si>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</si>
  <si>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</si>
  <si>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</si>
  <si>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</si>
  <si>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</si>
  <si>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</si>
  <si>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</si>
  <si>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</si>
  <si>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</si>
  <si>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</si>
  <si>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</si>
  <si>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</si>
  <si>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</si>
  <si>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</si>
  <si>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</si>
  <si>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</si>
  <si>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</si>
  <si>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</si>
  <si>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</si>
  <si>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</si>
  <si>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</si>
  <si>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</si>
  <si>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</si>
  <si>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</si>
  <si>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</si>
  <si>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</si>
  <si>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</si>
  <si>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</si>
  <si>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</si>
  <si>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</si>
  <si>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</si>
  <si>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</si>
  <si>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</si>
  <si>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</si>
  <si>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</si>
  <si>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</si>
  <si>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</si>
  <si>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</si>
  <si>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</si>
  <si>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</si>
  <si>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</si>
  <si>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</si>
  <si>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</si>
  <si>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</si>
  <si>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</si>
  <si>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</si>
  <si>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</si>
  <si>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</si>
  <si>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</si>
  <si>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</si>
  <si>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</si>
  <si>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</si>
  <si>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</si>
  <si>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</si>
  <si>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</si>
  <si>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</si>
  <si>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</si>
  <si>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</si>
  <si>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</si>
  <si>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</si>
  <si>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</si>
  <si>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</si>
  <si>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</si>
  <si>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</si>
  <si>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</si>
  <si>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</si>
  <si>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</si>
  <si>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</si>
  <si>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</si>
  <si>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</si>
  <si>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</si>
  <si>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</si>
  <si>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</si>
  <si>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</si>
  <si>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</si>
  <si>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</si>
  <si>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</si>
  <si>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</si>
  <si>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</si>
  <si>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</si>
  <si>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</si>
  <si>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</si>
  <si>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</si>
  <si>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</si>
  <si>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</si>
  <si>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</si>
  <si>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</si>
  <si>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</si>
  <si>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</si>
  <si>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</si>
  <si>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</si>
  <si>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</si>
  <si>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</si>
  <si>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</si>
  <si>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</si>
  <si>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</si>
  <si>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</si>
  <si>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</si>
  <si>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</si>
  <si>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</si>
  <si>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</si>
  <si>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</si>
  <si>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</si>
  <si>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</si>
  <si>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</si>
  <si>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</si>
  <si>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</si>
  <si>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</si>
  <si>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</si>
  <si>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</si>
  <si>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</si>
  <si>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</si>
  <si>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</si>
  <si>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</si>
  <si>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Zarządu Powiatu Wągrowieckiego</t>
  </si>
  <si>
    <t>Starosta</t>
  </si>
  <si>
    <t xml:space="preserve"> /Tomasz Kranc/</t>
  </si>
  <si>
    <t>Załącznik Nr 2</t>
  </si>
  <si>
    <t>z dnia 31 grudnia 2015r.</t>
  </si>
  <si>
    <t>do  Uchwały Nr   234 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</si>
</sst>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2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top"/>
    </xf>
    <xf numFmtId="1" fontId="2" fillId="0" borderId="46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vertical="top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topLeftCell="D1" zoomScaleNormal="100" workbookViewId="0">
      <selection activeCell="G17" sqref="G17"/>
    </sheetView>
  </sheetViews>
  <sheetFormatPr defaultRowHeight="13.8"/>
  <cols>
    <col min="1" max="1" width="4.69921875" style="40" customWidth="1"/>
    <col min="2" max="2" width="7.09765625" style="37" customWidth="1"/>
    <col min="3" max="3" width="49.3984375" style="41" customWidth="1"/>
    <col min="4" max="4" width="14.8984375" style="42" customWidth="1"/>
    <col min="5" max="5" width="14" style="42" customWidth="1"/>
    <col min="6" max="6" width="14.09765625" style="42" customWidth="1"/>
    <col min="7" max="7" width="13.3984375" style="42" customWidth="1"/>
    <col min="8" max="8" width="14" style="42" customWidth="1"/>
    <col min="9" max="9" width="12.8984375" style="42" customWidth="1"/>
    <col min="10" max="10" width="12.5" style="42" customWidth="1"/>
    <col min="11" max="11" width="14.3984375" style="1" customWidth="1"/>
    <col min="12" max="12" width="12.69921875" style="1" customWidth="1"/>
    <col min="13" max="13" width="13.69921875" style="1" customWidth="1"/>
    <col min="14" max="14" width="14.19921875" style="1" customWidth="1"/>
    <col min="15" max="15" width="13.398437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1" t="s">
        <v>217</v>
      </c>
      <c r="N1" s="402"/>
    </row>
    <row r="2" spans="1:17" ht="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8" t="s">
        <v>219</v>
      </c>
      <c r="N2" s="403"/>
    </row>
    <row r="3" spans="1:17" ht="1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2" t="s">
        <v>218</v>
      </c>
      <c r="N3" s="453"/>
    </row>
    <row r="4" spans="1:17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08" t="s">
        <v>214</v>
      </c>
      <c r="N4" s="403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6">
      <c r="A6" s="419" t="s">
        <v>0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2"/>
      <c r="P6" s="2"/>
      <c r="Q6" s="2"/>
    </row>
    <row r="7" spans="1:17" s="3" customFormat="1" ht="15.6">
      <c r="A7" s="420" t="s">
        <v>1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"/>
      <c r="P7" s="4"/>
      <c r="Q7" s="4"/>
    </row>
    <row r="8" spans="1:17" ht="15.6">
      <c r="A8" s="420" t="s">
        <v>2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"/>
      <c r="P8" s="4"/>
      <c r="Q8" s="4"/>
    </row>
    <row r="9" spans="1:17" ht="15.6">
      <c r="A9" s="420" t="s">
        <v>172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"/>
      <c r="P9" s="4"/>
      <c r="Q9" s="4"/>
    </row>
    <row r="10" spans="1:17">
      <c r="A10" s="421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</row>
    <row r="11" spans="1:17" ht="9.75" customHeight="1" thickBot="1">
      <c r="A11" s="422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5"/>
      <c r="P11" s="5"/>
      <c r="Q11" s="5"/>
    </row>
    <row r="12" spans="1:17">
      <c r="A12" s="423" t="s">
        <v>3</v>
      </c>
      <c r="B12" s="426" t="s">
        <v>4</v>
      </c>
      <c r="C12" s="429" t="s">
        <v>5</v>
      </c>
      <c r="D12" s="432" t="s">
        <v>6</v>
      </c>
      <c r="E12" s="435" t="s">
        <v>7</v>
      </c>
      <c r="F12" s="435"/>
      <c r="G12" s="435"/>
      <c r="H12" s="435"/>
      <c r="I12" s="435"/>
      <c r="J12" s="435"/>
      <c r="K12" s="435"/>
      <c r="L12" s="435"/>
      <c r="M12" s="435"/>
      <c r="N12" s="435"/>
      <c r="O12" s="334"/>
      <c r="P12" s="6"/>
      <c r="Q12" s="6"/>
    </row>
    <row r="13" spans="1:17">
      <c r="A13" s="424"/>
      <c r="B13" s="427"/>
      <c r="C13" s="430"/>
      <c r="D13" s="433"/>
      <c r="E13" s="7" t="s">
        <v>8</v>
      </c>
      <c r="F13" s="436" t="s">
        <v>7</v>
      </c>
      <c r="G13" s="437"/>
      <c r="H13" s="437"/>
      <c r="I13" s="437"/>
      <c r="J13" s="437"/>
      <c r="K13" s="437"/>
      <c r="L13" s="438"/>
      <c r="M13" s="336" t="s">
        <v>8</v>
      </c>
      <c r="N13" s="8" t="s">
        <v>7</v>
      </c>
      <c r="O13" s="335" t="s">
        <v>186</v>
      </c>
      <c r="P13" s="6"/>
      <c r="Q13" s="6"/>
    </row>
    <row r="14" spans="1:17">
      <c r="A14" s="424"/>
      <c r="B14" s="427"/>
      <c r="C14" s="430"/>
      <c r="D14" s="433"/>
      <c r="E14" s="240" t="s">
        <v>9</v>
      </c>
      <c r="F14" s="240" t="s">
        <v>10</v>
      </c>
      <c r="G14" s="439" t="s">
        <v>11</v>
      </c>
      <c r="H14" s="439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24"/>
      <c r="B15" s="427"/>
      <c r="C15" s="430"/>
      <c r="D15" s="433"/>
      <c r="E15" s="440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42"/>
      <c r="N15" s="242" t="s">
        <v>24</v>
      </c>
      <c r="O15" s="335" t="s">
        <v>187</v>
      </c>
      <c r="P15" s="5"/>
      <c r="Q15" s="5"/>
    </row>
    <row r="16" spans="1:17">
      <c r="A16" s="424"/>
      <c r="B16" s="427"/>
      <c r="C16" s="430"/>
      <c r="D16" s="433"/>
      <c r="E16" s="440"/>
      <c r="F16" s="240" t="s">
        <v>25</v>
      </c>
      <c r="G16" s="240" t="s">
        <v>26</v>
      </c>
      <c r="H16" s="11" t="s">
        <v>27</v>
      </c>
      <c r="I16" s="440"/>
      <c r="J16" s="239" t="s">
        <v>28</v>
      </c>
      <c r="K16" s="238" t="s">
        <v>29</v>
      </c>
      <c r="L16" s="444"/>
      <c r="M16" s="442"/>
      <c r="N16" s="242" t="s">
        <v>30</v>
      </c>
      <c r="O16" s="340" t="s">
        <v>188</v>
      </c>
      <c r="P16" s="5"/>
      <c r="Q16" s="5"/>
    </row>
    <row r="17" spans="1:17" s="13" customFormat="1">
      <c r="A17" s="424"/>
      <c r="B17" s="427"/>
      <c r="C17" s="430"/>
      <c r="D17" s="433"/>
      <c r="E17" s="440"/>
      <c r="F17" s="440"/>
      <c r="G17" s="240" t="s">
        <v>31</v>
      </c>
      <c r="H17" s="11" t="s">
        <v>32</v>
      </c>
      <c r="I17" s="440"/>
      <c r="J17" s="440"/>
      <c r="K17" s="240" t="s">
        <v>33</v>
      </c>
      <c r="L17" s="444"/>
      <c r="M17" s="442"/>
      <c r="N17" s="446"/>
      <c r="O17" s="340" t="s">
        <v>189</v>
      </c>
      <c r="P17" s="12"/>
      <c r="Q17" s="12"/>
    </row>
    <row r="18" spans="1:17" s="13" customFormat="1">
      <c r="A18" s="424"/>
      <c r="B18" s="427"/>
      <c r="C18" s="430"/>
      <c r="D18" s="433"/>
      <c r="E18" s="440"/>
      <c r="F18" s="440"/>
      <c r="G18" s="440"/>
      <c r="H18" s="11" t="s">
        <v>34</v>
      </c>
      <c r="I18" s="440"/>
      <c r="J18" s="440"/>
      <c r="K18" s="240" t="s">
        <v>35</v>
      </c>
      <c r="L18" s="444"/>
      <c r="M18" s="442"/>
      <c r="N18" s="446"/>
      <c r="O18" s="337" t="s">
        <v>190</v>
      </c>
      <c r="P18" s="12"/>
      <c r="Q18" s="12"/>
    </row>
    <row r="19" spans="1:17" s="13" customFormat="1" ht="28.2" thickBot="1">
      <c r="A19" s="425"/>
      <c r="B19" s="428"/>
      <c r="C19" s="431"/>
      <c r="D19" s="434"/>
      <c r="E19" s="441"/>
      <c r="F19" s="441"/>
      <c r="G19" s="441"/>
      <c r="H19" s="263"/>
      <c r="I19" s="441"/>
      <c r="J19" s="441"/>
      <c r="K19" s="264" t="s">
        <v>36</v>
      </c>
      <c r="L19" s="445"/>
      <c r="M19" s="443"/>
      <c r="N19" s="447"/>
      <c r="O19" s="338" t="s">
        <v>191</v>
      </c>
      <c r="P19" s="14"/>
      <c r="Q19" s="14"/>
    </row>
    <row r="20" spans="1:17" s="15" customFormat="1" ht="14.4" thickBot="1">
      <c r="A20" s="398">
        <v>1</v>
      </c>
      <c r="B20" s="399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12</v>
      </c>
      <c r="M20" s="269">
        <v>13</v>
      </c>
      <c r="N20" s="267">
        <v>14</v>
      </c>
      <c r="O20" s="415">
        <v>15</v>
      </c>
    </row>
    <row r="21" spans="1:17" s="15" customFormat="1" ht="19.5" customHeight="1">
      <c r="A21" s="270" t="s">
        <v>171</v>
      </c>
      <c r="B21" s="271"/>
      <c r="C21" s="272" t="s">
        <v>170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39"/>
    </row>
    <row r="22" spans="1:17" s="15" customFormat="1" ht="19.5" customHeight="1">
      <c r="A22" s="93"/>
      <c r="B22" s="101" t="s">
        <v>173</v>
      </c>
      <c r="C22" s="102" t="s">
        <v>174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168</v>
      </c>
      <c r="C23" s="97" t="s">
        <v>169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IF((E27+M27)&gt;0,(E27+M27)," ")</f>
        <v>5751570</v>
      </c>
      <c r="E27" s="131">
        <f>IF((F27+J27+K27+I27)&gt;0,(F27+J27+K27+I27)," ")</f>
        <v>3832250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0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175</v>
      </c>
      <c r="C29" s="116" t="s">
        <v>184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176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4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177</v>
      </c>
      <c r="C32" s="140" t="s">
        <v>178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414999</v>
      </c>
      <c r="F34" s="131">
        <f>IF((H34+G34)&gt;0,(H34+G34)," ")</f>
        <v>414999</v>
      </c>
      <c r="G34" s="131">
        <f>G35</f>
        <v>53034</v>
      </c>
      <c r="H34" s="141">
        <f>H35</f>
        <v>361965</v>
      </c>
      <c r="I34" s="51"/>
      <c r="J34" s="71"/>
      <c r="K34" s="51"/>
      <c r="L34" s="356"/>
      <c r="M34" s="131">
        <f>M35</f>
        <v>74600</v>
      </c>
      <c r="N34" s="227">
        <f>N35</f>
        <v>74600</v>
      </c>
      <c r="O34" s="361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414999</v>
      </c>
      <c r="F35" s="150">
        <f>H35+G35</f>
        <v>414999</v>
      </c>
      <c r="G35" s="150">
        <v>53034</v>
      </c>
      <c r="H35" s="106">
        <v>361965</v>
      </c>
      <c r="I35" s="54" t="s">
        <v>57</v>
      </c>
      <c r="J35" s="55"/>
      <c r="K35" s="54"/>
      <c r="L35" s="55"/>
      <c r="M35" s="150">
        <f>N35</f>
        <v>74600</v>
      </c>
      <c r="N35" s="178">
        <v>74600</v>
      </c>
      <c r="O35" s="366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923300</v>
      </c>
      <c r="E36" s="131">
        <f>IF((F36+I36+K36+L36+J36)&gt;0,(F36+I36+K36+L36+J36)," ")</f>
        <v>860800</v>
      </c>
      <c r="F36" s="131">
        <f>IF((G36+H36)&gt;0,(G36+H36)," ")</f>
        <v>860800</v>
      </c>
      <c r="G36" s="131">
        <f>G39+G40+G41</f>
        <v>365242</v>
      </c>
      <c r="H36" s="131">
        <f>SUM(H37:H41)</f>
        <v>495558</v>
      </c>
      <c r="I36" s="131"/>
      <c r="J36" s="342">
        <f>SUM(J38:J41)</f>
        <v>0</v>
      </c>
      <c r="K36" s="51"/>
      <c r="L36" s="52"/>
      <c r="M36" s="131">
        <f>N36</f>
        <v>62500</v>
      </c>
      <c r="N36" s="131">
        <f>N38</f>
        <v>62500</v>
      </c>
      <c r="O36" s="357"/>
      <c r="P36" s="17"/>
      <c r="Q36" s="17"/>
    </row>
    <row r="37" spans="1:17" s="13" customFormat="1" ht="18.75" customHeight="1">
      <c r="A37" s="200"/>
      <c r="B37" s="101" t="s">
        <v>195</v>
      </c>
      <c r="C37" s="140" t="s">
        <v>196</v>
      </c>
      <c r="D37" s="145">
        <f>E37</f>
        <v>4000</v>
      </c>
      <c r="E37" s="145">
        <f>F37</f>
        <v>4000</v>
      </c>
      <c r="F37" s="145">
        <f>H37</f>
        <v>4000</v>
      </c>
      <c r="G37" s="351"/>
      <c r="H37" s="144">
        <v>4000</v>
      </c>
      <c r="I37" s="351"/>
      <c r="J37" s="103"/>
      <c r="K37" s="137"/>
      <c r="L37" s="94"/>
      <c r="M37" s="351"/>
      <c r="N37" s="351"/>
      <c r="O37" s="358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287000</v>
      </c>
      <c r="F38" s="161">
        <f>H38</f>
        <v>287000</v>
      </c>
      <c r="G38" s="162"/>
      <c r="H38" s="163">
        <v>287000</v>
      </c>
      <c r="I38" s="56"/>
      <c r="J38" s="57"/>
      <c r="K38" s="56"/>
      <c r="L38" s="57"/>
      <c r="M38" s="161">
        <f>N38</f>
        <v>62500</v>
      </c>
      <c r="N38" s="161">
        <v>62500</v>
      </c>
      <c r="O38" s="354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6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6500</v>
      </c>
      <c r="E40" s="164">
        <f>IF((F40+I40+J40+K40+L40)&gt;0,(F40+I40+J40+K40+L40)," ")</f>
        <v>6500</v>
      </c>
      <c r="F40" s="164">
        <f t="shared" si="0"/>
        <v>6500</v>
      </c>
      <c r="G40" s="165"/>
      <c r="H40" s="166">
        <v>6500</v>
      </c>
      <c r="I40" s="59"/>
      <c r="J40" s="60"/>
      <c r="K40" s="58"/>
      <c r="L40" s="61"/>
      <c r="M40" s="58"/>
      <c r="N40" s="58"/>
      <c r="O40" s="346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407300</v>
      </c>
      <c r="E41" s="149">
        <f>F41+J41</f>
        <v>407300</v>
      </c>
      <c r="F41" s="149">
        <f>IF((G41+H41)&gt;0,(G41+H41)," ")</f>
        <v>407300</v>
      </c>
      <c r="G41" s="167">
        <v>365242</v>
      </c>
      <c r="H41" s="168">
        <v>42058</v>
      </c>
      <c r="I41" s="167"/>
      <c r="J41" s="416">
        <v>0</v>
      </c>
      <c r="K41" s="54"/>
      <c r="L41" s="55"/>
      <c r="M41" s="54"/>
      <c r="N41" s="54"/>
      <c r="O41" s="350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9030433</v>
      </c>
      <c r="E42" s="131">
        <f>IF((F42+J42+K42+L42)&gt;0,(F42+J42+K42+L42)," ")</f>
        <v>8694307</v>
      </c>
      <c r="F42" s="131">
        <f t="shared" si="0"/>
        <v>7665172</v>
      </c>
      <c r="G42" s="131">
        <f>G43+G44+G45+G46+G47</f>
        <v>5454828</v>
      </c>
      <c r="H42" s="131">
        <f>H43+H44+H45+H46+H47</f>
        <v>2210344</v>
      </c>
      <c r="I42" s="131" t="s">
        <v>57</v>
      </c>
      <c r="J42" s="131">
        <f>J43+J44+J45+J46+J47</f>
        <v>305400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5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296000</v>
      </c>
      <c r="E44" s="164">
        <f>IF((F44+I44+J44+K44+L44)&gt;0,(F44+I44+J44+K44+L44)," ")</f>
        <v>296000</v>
      </c>
      <c r="F44" s="175">
        <f t="shared" si="0"/>
        <v>2000</v>
      </c>
      <c r="G44" s="165"/>
      <c r="H44" s="166">
        <v>2000</v>
      </c>
      <c r="I44" s="165"/>
      <c r="J44" s="166">
        <v>294000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7333816</v>
      </c>
      <c r="G45" s="165">
        <v>5310162</v>
      </c>
      <c r="H45" s="166">
        <v>2023654</v>
      </c>
      <c r="I45" s="165"/>
      <c r="J45" s="166">
        <v>11400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193200</v>
      </c>
      <c r="E47" s="164">
        <f>IF((F47+I47+J47+K47+L47)&gt;0,(F47+I47+J47+K47+L47)," ")</f>
        <v>193200</v>
      </c>
      <c r="F47" s="175">
        <f t="shared" si="0"/>
        <v>193200</v>
      </c>
      <c r="G47" s="165">
        <v>11610</v>
      </c>
      <c r="H47" s="166">
        <v>181590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183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4">
        <v>1</v>
      </c>
      <c r="B49" s="385" t="s">
        <v>37</v>
      </c>
      <c r="C49" s="386">
        <v>3</v>
      </c>
      <c r="D49" s="387">
        <v>4</v>
      </c>
      <c r="E49" s="388">
        <v>5</v>
      </c>
      <c r="F49" s="387">
        <v>6</v>
      </c>
      <c r="G49" s="388">
        <v>7</v>
      </c>
      <c r="H49" s="387">
        <v>8</v>
      </c>
      <c r="I49" s="388">
        <v>9</v>
      </c>
      <c r="J49" s="387">
        <v>10</v>
      </c>
      <c r="K49" s="388">
        <v>11</v>
      </c>
      <c r="L49" s="409">
        <v>12</v>
      </c>
      <c r="M49" s="389">
        <v>13</v>
      </c>
      <c r="N49" s="390">
        <v>14</v>
      </c>
      <c r="O49" s="391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3878801</v>
      </c>
      <c r="E50" s="131">
        <f>IF((F50+J50+K50+L50+I50)&gt;0,(F50+J50+K50+L50)+I50," ")</f>
        <v>3429901</v>
      </c>
      <c r="F50" s="141">
        <f t="shared" si="0"/>
        <v>3252845</v>
      </c>
      <c r="G50" s="131">
        <f>G52</f>
        <v>2961823</v>
      </c>
      <c r="H50" s="141">
        <f>SUM(H52:H52)</f>
        <v>291022</v>
      </c>
      <c r="I50" s="131">
        <f>SUM(I51:I54)</f>
        <v>22500</v>
      </c>
      <c r="J50" s="141">
        <f>J52</f>
        <v>154556</v>
      </c>
      <c r="K50" s="51"/>
      <c r="L50" s="72"/>
      <c r="M50" s="141">
        <f>N50</f>
        <v>448900</v>
      </c>
      <c r="N50" s="227">
        <f>SUM(N51:N52)</f>
        <v>448900</v>
      </c>
      <c r="O50" s="290"/>
      <c r="P50" s="17"/>
      <c r="Q50" s="17"/>
    </row>
    <row r="51" spans="1:17" s="13" customFormat="1" ht="18.75" customHeight="1">
      <c r="A51" s="367"/>
      <c r="B51" s="370" t="s">
        <v>201</v>
      </c>
      <c r="C51" s="372" t="s">
        <v>202</v>
      </c>
      <c r="D51" s="143">
        <f>M51</f>
        <v>100000</v>
      </c>
      <c r="E51" s="103"/>
      <c r="F51" s="374"/>
      <c r="G51" s="103"/>
      <c r="H51" s="374"/>
      <c r="I51" s="103"/>
      <c r="J51" s="374"/>
      <c r="K51" s="94"/>
      <c r="L51" s="375"/>
      <c r="M51" s="144">
        <f>N51</f>
        <v>100000</v>
      </c>
      <c r="N51" s="143">
        <v>100000</v>
      </c>
      <c r="O51" s="358"/>
      <c r="P51" s="17"/>
      <c r="Q51" s="17"/>
    </row>
    <row r="52" spans="1:17" s="20" customFormat="1" ht="18.75" customHeight="1">
      <c r="A52" s="376"/>
      <c r="B52" s="371" t="s">
        <v>83</v>
      </c>
      <c r="C52" s="369" t="s">
        <v>84</v>
      </c>
      <c r="D52" s="117">
        <f>IF((E52+M52)&gt;0,(E52+M52)," ")</f>
        <v>3756301</v>
      </c>
      <c r="E52" s="134">
        <f>IF((F52+I52+J52+K52+L52)&gt;0,(F52+I52+J52+K52+L52)," ")</f>
        <v>3407401</v>
      </c>
      <c r="F52" s="117">
        <f>IF((G52+H52)&gt;0,(G52+H52)," ")</f>
        <v>3252845</v>
      </c>
      <c r="G52" s="121">
        <v>2961823</v>
      </c>
      <c r="H52" s="120">
        <v>291022</v>
      </c>
      <c r="I52" s="166"/>
      <c r="J52" s="120">
        <v>154556</v>
      </c>
      <c r="K52" s="61"/>
      <c r="L52" s="70"/>
      <c r="M52" s="134">
        <f>N52</f>
        <v>348900</v>
      </c>
      <c r="N52" s="117">
        <v>348900</v>
      </c>
      <c r="O52" s="346"/>
      <c r="P52" s="19"/>
      <c r="Q52" s="19"/>
    </row>
    <row r="53" spans="1:17" s="20" customFormat="1" ht="19.5" customHeight="1">
      <c r="A53" s="376"/>
      <c r="B53" s="371" t="s">
        <v>203</v>
      </c>
      <c r="C53" s="369" t="s">
        <v>204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2"/>
      <c r="N53" s="393"/>
      <c r="O53" s="346"/>
      <c r="P53" s="19"/>
      <c r="Q53" s="19"/>
    </row>
    <row r="54" spans="1:17" s="20" customFormat="1" ht="19.5" customHeight="1" thickBot="1">
      <c r="A54" s="368"/>
      <c r="B54" s="377" t="s">
        <v>207</v>
      </c>
      <c r="C54" s="373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78"/>
      <c r="O54" s="350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521060</v>
      </c>
      <c r="E55" s="320">
        <f>IF((F55+I55+J55+K55+L55)&gt;0,(F55+I55+J55+K55+L55)," ")</f>
        <v>521060</v>
      </c>
      <c r="F55" s="51"/>
      <c r="G55" s="319"/>
      <c r="H55" s="51"/>
      <c r="I55" s="319"/>
      <c r="J55" s="131"/>
      <c r="K55" s="320"/>
      <c r="L55" s="131">
        <f>L56</f>
        <v>521060</v>
      </c>
      <c r="M55" s="321"/>
      <c r="N55" s="202"/>
      <c r="O55" s="347"/>
      <c r="P55" s="17"/>
      <c r="Q55" s="17"/>
    </row>
    <row r="56" spans="1:17" s="20" customFormat="1" ht="31.8" thickBot="1">
      <c r="A56" s="322"/>
      <c r="B56" s="309" t="s">
        <v>86</v>
      </c>
      <c r="C56" s="310" t="s">
        <v>87</v>
      </c>
      <c r="D56" s="178">
        <f>IF((E56+M56)&gt;0,(E56+M56)," ")</f>
        <v>521060</v>
      </c>
      <c r="E56" s="311">
        <f>IF((F56+I56+J56+K56+L56)&gt;0,(F56+I56+J56+K56+L56)," ")</f>
        <v>521060</v>
      </c>
      <c r="F56" s="74"/>
      <c r="G56" s="312"/>
      <c r="H56" s="313"/>
      <c r="I56" s="314"/>
      <c r="J56" s="313"/>
      <c r="K56" s="315"/>
      <c r="L56" s="178">
        <v>521060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263184</v>
      </c>
      <c r="E57" s="141">
        <f>IF((F57+I57+J57+K57+L57)&gt;0,(F57+I57+J57+K57+L57)," ")</f>
        <v>253184</v>
      </c>
      <c r="F57" s="131">
        <f>IF((G57+H57)&gt;0,(G57+H57)," ")</f>
        <v>253184</v>
      </c>
      <c r="G57" s="141"/>
      <c r="H57" s="131">
        <f>H58</f>
        <v>253184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0" t="s">
        <v>89</v>
      </c>
      <c r="C58" s="182" t="s">
        <v>90</v>
      </c>
      <c r="D58" s="196">
        <f>IF((E58+M58)&gt;0,(E58+M58)," ")</f>
        <v>263184</v>
      </c>
      <c r="E58" s="174">
        <f>IF((F58+I58+J58+K58+L58)&gt;0,(F58+I58+J58+K58+L58)," ")</f>
        <v>253184</v>
      </c>
      <c r="F58" s="196">
        <f>IF((G58+H58)&gt;0,(G58+H58)," ")</f>
        <v>253184</v>
      </c>
      <c r="G58" s="176"/>
      <c r="H58" s="197">
        <f>SUM(H59:H60)</f>
        <v>253184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62075</v>
      </c>
      <c r="E59" s="190">
        <f>F59</f>
        <v>62075</v>
      </c>
      <c r="F59" s="189">
        <f>H59</f>
        <v>62075</v>
      </c>
      <c r="G59" s="191"/>
      <c r="H59" s="192">
        <v>62075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191109</v>
      </c>
      <c r="E60" s="190">
        <f>F60</f>
        <v>191109</v>
      </c>
      <c r="F60" s="189">
        <f>H60</f>
        <v>191109</v>
      </c>
      <c r="G60" s="191"/>
      <c r="H60" s="192">
        <v>191109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413">
        <f>IF((E62+M62)&gt;0,(E62+M62)," ")</f>
        <v>24222726.999999996</v>
      </c>
      <c r="E62" s="412">
        <f>IF((F62+I62+J62+L62+K62)&gt;0,(F62+I62+J62+L62+K62)," ")</f>
        <v>24007726.999999996</v>
      </c>
      <c r="F62" s="413">
        <f t="shared" ref="F62:F86" si="2">IF((G62+H62)&gt;0,(G62+H62)," ")</f>
        <v>23395926.999999996</v>
      </c>
      <c r="G62" s="412">
        <f>SUM(G63:G74)</f>
        <v>19562315.939999998</v>
      </c>
      <c r="H62" s="413">
        <f t="shared" ref="H62:N62" si="3">SUM(H63:H74)</f>
        <v>3833611.06</v>
      </c>
      <c r="I62" s="131">
        <f t="shared" si="3"/>
        <v>273966</v>
      </c>
      <c r="J62" s="141">
        <f t="shared" si="3"/>
        <v>231265</v>
      </c>
      <c r="K62" s="131">
        <f>SUM(K63:K74)</f>
        <v>106569</v>
      </c>
      <c r="L62" s="51"/>
      <c r="M62" s="379">
        <f t="shared" si="3"/>
        <v>215000</v>
      </c>
      <c r="N62" s="380">
        <f t="shared" si="3"/>
        <v>215000</v>
      </c>
      <c r="O62" s="360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414">
        <f>IF((E63+M63)&gt;0,(E63+M63)," ")</f>
        <v>1149015.8700000001</v>
      </c>
      <c r="E63" s="414">
        <f>IF((F63+I63+J63+K63+L63)&gt;0,(F63+I63+J63+K63+L63)," ")</f>
        <v>1089015.8700000001</v>
      </c>
      <c r="F63" s="414">
        <f t="shared" si="2"/>
        <v>1085004.8700000001</v>
      </c>
      <c r="G63" s="410">
        <v>730708.54</v>
      </c>
      <c r="H63" s="411">
        <v>354296.33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414">
        <f t="shared" ref="D64:D75" si="4">IF((E64+M64)&gt;0,(E64+M64)," ")</f>
        <v>2709330.13</v>
      </c>
      <c r="E64" s="414">
        <f>IF((F64+I64+J64+K64+L64)&gt;0,(F64+I64+J64+K64+L64)," ")</f>
        <v>2709330.13</v>
      </c>
      <c r="F64" s="414">
        <f t="shared" si="2"/>
        <v>2635296.13</v>
      </c>
      <c r="G64" s="410">
        <v>2350374.4</v>
      </c>
      <c r="H64" s="411">
        <v>284921.73</v>
      </c>
      <c r="I64" s="165"/>
      <c r="J64" s="166">
        <v>74034</v>
      </c>
      <c r="K64" s="58"/>
      <c r="L64" s="61"/>
      <c r="M64" s="381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5721711</v>
      </c>
      <c r="E65" s="164">
        <f>IF((F65+I65+J65+L65)&gt;0,(F65+I65+J65+L65)," ")</f>
        <v>5721711</v>
      </c>
      <c r="F65" s="164">
        <f t="shared" si="2"/>
        <v>5706161</v>
      </c>
      <c r="G65" s="165">
        <v>4829068</v>
      </c>
      <c r="H65" s="166">
        <v>877093</v>
      </c>
      <c r="I65" s="165"/>
      <c r="J65" s="166">
        <v>15550</v>
      </c>
      <c r="K65" s="58" t="s">
        <v>57</v>
      </c>
      <c r="L65" s="61"/>
      <c r="M65" s="382">
        <f>N65</f>
        <v>0</v>
      </c>
      <c r="N65" s="383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12410467</v>
      </c>
      <c r="E66" s="164">
        <f t="shared" ref="E66:E72" si="5">IF((F66+I66+J66+K66+L66)&gt;0,(F66+I66+J66+K66+L66)," ")</f>
        <v>12295467</v>
      </c>
      <c r="F66" s="164">
        <f t="shared" si="2"/>
        <v>11894723</v>
      </c>
      <c r="G66" s="165">
        <v>10091442</v>
      </c>
      <c r="H66" s="166">
        <v>1803281</v>
      </c>
      <c r="I66" s="165">
        <v>264426</v>
      </c>
      <c r="J66" s="166">
        <v>136318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205</v>
      </c>
      <c r="C67" s="157" t="s">
        <v>206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415325</v>
      </c>
      <c r="E68" s="164">
        <f t="shared" si="5"/>
        <v>415325</v>
      </c>
      <c r="F68" s="164">
        <f t="shared" si="2"/>
        <v>414740</v>
      </c>
      <c r="G68" s="165">
        <v>396356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2">
      <c r="A69" s="155"/>
      <c r="B69" s="156" t="s">
        <v>105</v>
      </c>
      <c r="C69" s="157" t="s">
        <v>106</v>
      </c>
      <c r="D69" s="117">
        <f>IF((E69+M69)&gt;0,(E69+M69)," ")</f>
        <v>509913</v>
      </c>
      <c r="E69" s="117">
        <f>IF((F69+I69+J69+K69+L69)&gt;0,(F69+I69+J69+K69+L69)," ")</f>
        <v>509913</v>
      </c>
      <c r="F69" s="117">
        <f t="shared" si="2"/>
        <v>499606</v>
      </c>
      <c r="G69" s="120">
        <v>475692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59">
        <v>2700</v>
      </c>
      <c r="H71" s="166">
        <v>112567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259090</v>
      </c>
      <c r="E72" s="164">
        <f t="shared" si="5"/>
        <v>259090</v>
      </c>
      <c r="F72" s="164">
        <f t="shared" si="2"/>
        <v>259090</v>
      </c>
      <c r="G72" s="165">
        <v>109384</v>
      </c>
      <c r="H72" s="166">
        <v>149706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199</v>
      </c>
      <c r="C73" s="362" t="s">
        <v>200</v>
      </c>
      <c r="D73" s="117">
        <f>E73</f>
        <v>133523</v>
      </c>
      <c r="E73" s="117">
        <f>F73</f>
        <v>133523</v>
      </c>
      <c r="F73" s="117">
        <f>G73</f>
        <v>133523</v>
      </c>
      <c r="G73" s="120">
        <v>133523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2961650</v>
      </c>
      <c r="E75" s="131">
        <f>IF((F75+I75)&gt;0,(F75+I75)," ")</f>
        <v>2261650</v>
      </c>
      <c r="F75" s="131">
        <f t="shared" si="2"/>
        <v>2256650</v>
      </c>
      <c r="G75" s="131">
        <f>SUM(G77:G80)</f>
        <v>18209</v>
      </c>
      <c r="H75" s="131">
        <f>SUM(H77:H80)</f>
        <v>2238441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179</v>
      </c>
      <c r="C76" s="140" t="s">
        <v>180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212</v>
      </c>
      <c r="C78" s="157" t="s">
        <v>213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v>16709</v>
      </c>
      <c r="H78" s="166">
        <v>48704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2157937</v>
      </c>
      <c r="E79" s="117">
        <f>IF((F79+I79+J79+K79+L79)&gt;0,(F79+I79+J79+K79+L79)," ")</f>
        <v>2157937</v>
      </c>
      <c r="F79" s="117">
        <f>IF((H79)&gt;0,(H79)," ")</f>
        <v>2157937</v>
      </c>
      <c r="G79" s="120" t="s">
        <v>57</v>
      </c>
      <c r="H79" s="121">
        <v>2157937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1500</v>
      </c>
      <c r="H80" s="168">
        <v>27300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7898956</v>
      </c>
      <c r="E81" s="131">
        <f t="shared" ref="E81:E90" si="6">IF((F81+I81+J81+K81+L81)&gt;0,(F81+I81+J81+K81+L81)," ")</f>
        <v>7866456</v>
      </c>
      <c r="F81" s="131">
        <f t="shared" si="2"/>
        <v>5214243</v>
      </c>
      <c r="G81" s="131">
        <f>SUM(G82:G86)</f>
        <v>3771284</v>
      </c>
      <c r="H81" s="131">
        <f>SUM(H82:H86)</f>
        <v>1442959</v>
      </c>
      <c r="I81" s="131">
        <f>SUM(I82:I86)</f>
        <v>494997</v>
      </c>
      <c r="J81" s="131">
        <f>SUM(J82:J86)</f>
        <v>2157216</v>
      </c>
      <c r="K81" s="85"/>
      <c r="L81" s="72"/>
      <c r="M81" s="141">
        <f>SUM(N81)</f>
        <v>32500</v>
      </c>
      <c r="N81" s="227">
        <f>SUM(N82:N86)</f>
        <v>32500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1728001</v>
      </c>
      <c r="E82" s="175">
        <f t="shared" si="6"/>
        <v>1728001</v>
      </c>
      <c r="F82" s="174">
        <f t="shared" si="2"/>
        <v>1382635</v>
      </c>
      <c r="G82" s="166">
        <v>943891</v>
      </c>
      <c r="H82" s="176">
        <v>438744</v>
      </c>
      <c r="I82" s="166">
        <v>248338</v>
      </c>
      <c r="J82" s="176">
        <v>97028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2295913</v>
      </c>
      <c r="E83" s="175">
        <f t="shared" si="6"/>
        <v>2263413</v>
      </c>
      <c r="F83" s="164">
        <f t="shared" si="2"/>
        <v>2258413</v>
      </c>
      <c r="G83" s="166">
        <v>1458568</v>
      </c>
      <c r="H83" s="165">
        <v>799845</v>
      </c>
      <c r="I83" s="166"/>
      <c r="J83" s="165">
        <v>5000</v>
      </c>
      <c r="K83" s="61"/>
      <c r="L83" s="70"/>
      <c r="M83" s="164">
        <f>N83</f>
        <v>32500</v>
      </c>
      <c r="N83" s="252">
        <v>32500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0" si="7">IF((E84+M84)&gt;0,(E84+M84)," ")</f>
        <v>2998061</v>
      </c>
      <c r="E84" s="175">
        <f t="shared" si="6"/>
        <v>2998061</v>
      </c>
      <c r="F84" s="164">
        <f t="shared" si="2"/>
        <v>702464</v>
      </c>
      <c r="G84" s="166">
        <f>636846+33168</f>
        <v>670014</v>
      </c>
      <c r="H84" s="165">
        <v>32450</v>
      </c>
      <c r="I84" s="166">
        <v>246659</v>
      </c>
      <c r="J84" s="165">
        <v>2048938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776864</v>
      </c>
      <c r="E85" s="175">
        <f t="shared" si="6"/>
        <v>776864</v>
      </c>
      <c r="F85" s="164">
        <f t="shared" si="2"/>
        <v>770664</v>
      </c>
      <c r="G85" s="166">
        <v>638010</v>
      </c>
      <c r="H85" s="165">
        <v>132654</v>
      </c>
      <c r="I85" s="166"/>
      <c r="J85" s="165">
        <v>6200</v>
      </c>
      <c r="K85" s="61"/>
      <c r="L85" s="70"/>
      <c r="M85" s="70"/>
      <c r="N85" s="251"/>
      <c r="O85" s="302"/>
      <c r="P85" s="19"/>
      <c r="Q85" s="19"/>
    </row>
    <row r="86" spans="1:17" s="20" customFormat="1" ht="31.8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2788663</v>
      </c>
      <c r="E87" s="141">
        <f t="shared" si="6"/>
        <v>2788663</v>
      </c>
      <c r="F87" s="131">
        <f>IF((G87+H87)&gt;0,(G87+H87)," ")</f>
        <v>2492219</v>
      </c>
      <c r="G87" s="141">
        <f>SUM(G88:G91)</f>
        <v>2302781</v>
      </c>
      <c r="H87" s="131">
        <f>SUM(H88:H90)</f>
        <v>189438</v>
      </c>
      <c r="I87" s="141">
        <f>SUM(I88:I92)</f>
        <v>290245</v>
      </c>
      <c r="J87" s="131">
        <f>SUM(J88:J90)</f>
        <v>6199</v>
      </c>
      <c r="K87" s="404">
        <v>0</v>
      </c>
      <c r="L87" s="405"/>
      <c r="M87" s="342">
        <f>N87</f>
        <v>0</v>
      </c>
      <c r="N87" s="406">
        <f>SUM(N88:N90)</f>
        <v>0</v>
      </c>
      <c r="O87" s="360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3"/>
      <c r="N88" s="205"/>
      <c r="O88" s="345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278433</v>
      </c>
      <c r="E89" s="175">
        <f t="shared" si="6"/>
        <v>278433</v>
      </c>
      <c r="F89" s="164">
        <f>IF((G89+H89)&gt;0,(G89+H89)," ")</f>
        <v>278033</v>
      </c>
      <c r="G89" s="166">
        <v>225500</v>
      </c>
      <c r="H89" s="165">
        <v>52533</v>
      </c>
      <c r="I89" s="166"/>
      <c r="J89" s="165">
        <v>400</v>
      </c>
      <c r="K89" s="61"/>
      <c r="L89" s="70"/>
      <c r="M89" s="344"/>
      <c r="N89" s="206"/>
      <c r="O89" s="346"/>
      <c r="P89" s="19"/>
      <c r="Q89" s="19"/>
    </row>
    <row r="90" spans="1:17" s="20" customFormat="1" ht="20.25" customHeight="1">
      <c r="A90" s="86"/>
      <c r="B90" s="172" t="s">
        <v>136</v>
      </c>
      <c r="C90" s="203" t="s">
        <v>137</v>
      </c>
      <c r="D90" s="164">
        <f t="shared" si="7"/>
        <v>2205585</v>
      </c>
      <c r="E90" s="175">
        <f t="shared" si="6"/>
        <v>2205585</v>
      </c>
      <c r="F90" s="164">
        <f>IF((G90+H90)&gt;0,(G90+H90)," ")</f>
        <v>2199786</v>
      </c>
      <c r="G90" s="166">
        <v>2062881</v>
      </c>
      <c r="H90" s="165">
        <v>136905</v>
      </c>
      <c r="I90" s="166"/>
      <c r="J90" s="165">
        <v>5799</v>
      </c>
      <c r="K90" s="61"/>
      <c r="L90" s="58"/>
      <c r="M90" s="341">
        <f>N90</f>
        <v>0</v>
      </c>
      <c r="N90" s="207">
        <v>0</v>
      </c>
      <c r="O90" s="346"/>
      <c r="P90" s="19"/>
      <c r="Q90" s="19"/>
    </row>
    <row r="91" spans="1:17" s="20" customFormat="1" ht="20.25" customHeight="1">
      <c r="A91" s="86"/>
      <c r="B91" s="172" t="s">
        <v>197</v>
      </c>
      <c r="C91" s="203" t="s">
        <v>198</v>
      </c>
      <c r="D91" s="164">
        <f>E91</f>
        <v>14400</v>
      </c>
      <c r="E91" s="175">
        <f>F91</f>
        <v>14400</v>
      </c>
      <c r="F91" s="164">
        <f>G91</f>
        <v>14400</v>
      </c>
      <c r="G91" s="166">
        <v>14400</v>
      </c>
      <c r="H91" s="165"/>
      <c r="I91" s="166"/>
      <c r="J91" s="165"/>
      <c r="K91" s="61"/>
      <c r="L91" s="58"/>
      <c r="M91" s="341"/>
      <c r="N91" s="207"/>
      <c r="O91" s="346"/>
      <c r="P91" s="19"/>
      <c r="Q91" s="19"/>
    </row>
    <row r="92" spans="1:17" s="20" customFormat="1" ht="20.25" customHeight="1" thickBot="1">
      <c r="A92" s="87"/>
      <c r="B92" s="180" t="s">
        <v>192</v>
      </c>
      <c r="C92" s="210" t="s">
        <v>46</v>
      </c>
      <c r="D92" s="149">
        <f>E92</f>
        <v>30000</v>
      </c>
      <c r="E92" s="232">
        <f>I92</f>
        <v>30000</v>
      </c>
      <c r="F92" s="149"/>
      <c r="G92" s="168"/>
      <c r="H92" s="167"/>
      <c r="I92" s="168">
        <v>30000</v>
      </c>
      <c r="J92" s="167"/>
      <c r="K92" s="55"/>
      <c r="L92" s="54"/>
      <c r="M92" s="349"/>
      <c r="N92" s="151"/>
      <c r="O92" s="350"/>
      <c r="P92" s="19"/>
      <c r="Q92" s="19"/>
    </row>
    <row r="93" spans="1:17" s="20" customFormat="1" ht="14.4" thickBot="1">
      <c r="A93" s="213">
        <v>1</v>
      </c>
      <c r="B93" s="211" t="s">
        <v>37</v>
      </c>
      <c r="C93" s="212">
        <v>3</v>
      </c>
      <c r="D93" s="209">
        <v>4</v>
      </c>
      <c r="E93" s="208">
        <v>5</v>
      </c>
      <c r="F93" s="209">
        <v>6</v>
      </c>
      <c r="G93" s="208">
        <v>7</v>
      </c>
      <c r="H93" s="209">
        <v>8</v>
      </c>
      <c r="I93" s="208">
        <v>9</v>
      </c>
      <c r="J93" s="209">
        <v>10</v>
      </c>
      <c r="K93" s="208">
        <v>11</v>
      </c>
      <c r="L93" s="209">
        <v>12</v>
      </c>
      <c r="M93" s="208">
        <v>13</v>
      </c>
      <c r="N93" s="209">
        <v>14</v>
      </c>
      <c r="O93" s="348">
        <v>15</v>
      </c>
      <c r="P93" s="19"/>
      <c r="Q93" s="19"/>
    </row>
    <row r="94" spans="1:17" s="13" customFormat="1" ht="24" customHeight="1">
      <c r="A94" s="323">
        <v>854</v>
      </c>
      <c r="B94" s="324"/>
      <c r="C94" s="327" t="s">
        <v>138</v>
      </c>
      <c r="D94" s="131">
        <f>IF((E94+M94)&gt;0,(E94+M94)," ")</f>
        <v>10951420</v>
      </c>
      <c r="E94" s="141">
        <f t="shared" ref="E94:E100" si="8">IF((F94+I94+J94+K94+L94)&gt;0,(F94+I94+J94+K94+L94)," ")</f>
        <v>10951420</v>
      </c>
      <c r="F94" s="131">
        <f t="shared" ref="F94:F99" si="9">IF((G94+H94)&gt;0,(G94+H94)," ")</f>
        <v>10261100</v>
      </c>
      <c r="G94" s="141">
        <f>SUM(G95:G105)</f>
        <v>7312992</v>
      </c>
      <c r="H94" s="131">
        <f>SUM(H95:H105)</f>
        <v>2948108</v>
      </c>
      <c r="I94" s="141">
        <f>SUM(I96:I105)</f>
        <v>398752</v>
      </c>
      <c r="J94" s="131">
        <f>J95+J96+J97+J98+J99+J100+J102+J103+J104+J105</f>
        <v>291568</v>
      </c>
      <c r="K94" s="71"/>
      <c r="L94" s="51"/>
      <c r="M94" s="404">
        <f>N94</f>
        <v>0</v>
      </c>
      <c r="N94" s="342">
        <f>SUM(N95:N105)</f>
        <v>0</v>
      </c>
      <c r="O94" s="407"/>
      <c r="P94" s="17"/>
      <c r="Q94" s="17"/>
    </row>
    <row r="95" spans="1:17" s="20" customFormat="1" ht="18" customHeight="1">
      <c r="A95" s="78"/>
      <c r="B95" s="156" t="s">
        <v>139</v>
      </c>
      <c r="C95" s="157" t="s">
        <v>140</v>
      </c>
      <c r="D95" s="164">
        <f>IF((E95+M95)&gt;0,(E95+M95)," ")</f>
        <v>268290</v>
      </c>
      <c r="E95" s="164">
        <f t="shared" si="8"/>
        <v>268290</v>
      </c>
      <c r="F95" s="164">
        <f t="shared" si="9"/>
        <v>267888</v>
      </c>
      <c r="G95" s="165">
        <v>250557</v>
      </c>
      <c r="H95" s="166">
        <v>17331</v>
      </c>
      <c r="I95" s="165"/>
      <c r="J95" s="166">
        <v>402</v>
      </c>
      <c r="K95" s="58"/>
      <c r="L95" s="61"/>
      <c r="M95" s="207"/>
      <c r="N95" s="260"/>
      <c r="O95" s="304"/>
      <c r="P95" s="19"/>
      <c r="Q95" s="19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1197243</v>
      </c>
      <c r="E96" s="164">
        <f t="shared" si="8"/>
        <v>1197243</v>
      </c>
      <c r="F96" s="164">
        <f t="shared" si="9"/>
        <v>1195754</v>
      </c>
      <c r="G96" s="165">
        <v>810022</v>
      </c>
      <c r="H96" s="166">
        <v>385732</v>
      </c>
      <c r="I96" s="165"/>
      <c r="J96" s="166">
        <v>1489</v>
      </c>
      <c r="K96" s="58"/>
      <c r="L96" s="61"/>
      <c r="M96" s="207"/>
      <c r="N96" s="260"/>
      <c r="O96" s="302"/>
      <c r="P96" s="19"/>
      <c r="Q96" s="19"/>
    </row>
    <row r="97" spans="1:17" s="20" customFormat="1" ht="33" customHeight="1">
      <c r="A97" s="78"/>
      <c r="B97" s="156" t="s">
        <v>143</v>
      </c>
      <c r="C97" s="157" t="s">
        <v>167</v>
      </c>
      <c r="D97" s="164">
        <f>IF((E97+M97)&gt;0,(E97+M97)," ")</f>
        <v>944307</v>
      </c>
      <c r="E97" s="164">
        <f t="shared" si="8"/>
        <v>944307</v>
      </c>
      <c r="F97" s="164">
        <f t="shared" si="9"/>
        <v>941767</v>
      </c>
      <c r="G97" s="165">
        <v>809201</v>
      </c>
      <c r="H97" s="166">
        <v>132566</v>
      </c>
      <c r="I97" s="365">
        <v>0</v>
      </c>
      <c r="J97" s="166">
        <v>2540</v>
      </c>
      <c r="K97" s="58"/>
      <c r="L97" s="61"/>
      <c r="M97" s="207">
        <f>N97</f>
        <v>0</v>
      </c>
      <c r="N97" s="260">
        <v>0</v>
      </c>
      <c r="O97" s="305"/>
      <c r="P97" s="21"/>
      <c r="Q97" s="21"/>
    </row>
    <row r="98" spans="1:17" s="20" customFormat="1" ht="18.75" customHeight="1">
      <c r="A98" s="78"/>
      <c r="B98" s="156" t="s">
        <v>144</v>
      </c>
      <c r="C98" s="157" t="s">
        <v>145</v>
      </c>
      <c r="D98" s="164">
        <f>IF((E98+M98)&gt;0,(E98+M98)," ")</f>
        <v>279256</v>
      </c>
      <c r="E98" s="164">
        <f t="shared" si="8"/>
        <v>279256</v>
      </c>
      <c r="F98" s="164">
        <f t="shared" si="9"/>
        <v>278937</v>
      </c>
      <c r="G98" s="165">
        <v>241949</v>
      </c>
      <c r="H98" s="166">
        <v>36988</v>
      </c>
      <c r="I98" s="165"/>
      <c r="J98" s="166">
        <v>319</v>
      </c>
      <c r="K98" s="58"/>
      <c r="L98" s="61"/>
      <c r="M98" s="58"/>
      <c r="N98" s="83"/>
      <c r="O98" s="302"/>
      <c r="P98" s="19"/>
      <c r="Q98" s="19"/>
    </row>
    <row r="99" spans="1:17" s="20" customFormat="1" ht="18" customHeight="1">
      <c r="A99" s="78"/>
      <c r="B99" s="156" t="s">
        <v>146</v>
      </c>
      <c r="C99" s="157" t="s">
        <v>147</v>
      </c>
      <c r="D99" s="164">
        <f>IF((E99)&gt;0,(E99)," ")</f>
        <v>1359395</v>
      </c>
      <c r="E99" s="164">
        <f t="shared" si="8"/>
        <v>1359395</v>
      </c>
      <c r="F99" s="164">
        <f t="shared" si="9"/>
        <v>1355283</v>
      </c>
      <c r="G99" s="165">
        <v>782922</v>
      </c>
      <c r="H99" s="166">
        <v>572361</v>
      </c>
      <c r="I99" s="165"/>
      <c r="J99" s="166">
        <v>4112</v>
      </c>
      <c r="K99" s="58"/>
      <c r="L99" s="61"/>
      <c r="M99" s="58" t="s">
        <v>57</v>
      </c>
      <c r="N99" s="83" t="s">
        <v>57</v>
      </c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IF((E100+M100)&gt;0,(E100+M100)," ")</f>
        <v>63300</v>
      </c>
      <c r="E100" s="164">
        <f t="shared" si="8"/>
        <v>63300</v>
      </c>
      <c r="F100" s="164"/>
      <c r="G100" s="165"/>
      <c r="H100" s="166"/>
      <c r="I100" s="165"/>
      <c r="J100" s="166">
        <v>63300</v>
      </c>
      <c r="K100" s="58"/>
      <c r="L100" s="61"/>
      <c r="M100" s="58"/>
      <c r="N100" s="83"/>
      <c r="O100" s="305"/>
      <c r="P100" s="21"/>
      <c r="Q100" s="21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E101</f>
        <v>398752</v>
      </c>
      <c r="E101" s="164">
        <f>I101</f>
        <v>398752</v>
      </c>
      <c r="F101" s="164"/>
      <c r="G101" s="165"/>
      <c r="H101" s="166"/>
      <c r="I101" s="165">
        <v>398752</v>
      </c>
      <c r="J101" s="60"/>
      <c r="K101" s="58"/>
      <c r="L101" s="61"/>
      <c r="M101" s="58"/>
      <c r="N101" s="83"/>
      <c r="O101" s="305"/>
      <c r="P101" s="21"/>
      <c r="Q101" s="21"/>
    </row>
    <row r="102" spans="1:17" s="20" customFormat="1" ht="18.75" customHeight="1">
      <c r="A102" s="78"/>
      <c r="B102" s="156" t="s">
        <v>152</v>
      </c>
      <c r="C102" s="157" t="s">
        <v>153</v>
      </c>
      <c r="D102" s="164">
        <f>IF((E102+M102)&gt;0,(E102+M102)," ")</f>
        <v>4105072</v>
      </c>
      <c r="E102" s="164">
        <f>IF((F102+I102+J102+K102+L102)&gt;0,(F102+I102+J102+K102+L102)," ")</f>
        <v>4105072</v>
      </c>
      <c r="F102" s="164">
        <f>IF((G102+H102)&gt;0,(G102+H102)," ")</f>
        <v>3964595</v>
      </c>
      <c r="G102" s="165">
        <v>3035850</v>
      </c>
      <c r="H102" s="166">
        <v>928745</v>
      </c>
      <c r="I102" s="165"/>
      <c r="J102" s="166">
        <v>140477</v>
      </c>
      <c r="K102" s="58"/>
      <c r="L102" s="61"/>
      <c r="M102" s="58"/>
      <c r="N102" s="83"/>
      <c r="O102" s="305"/>
      <c r="P102" s="21"/>
      <c r="Q102" s="21"/>
    </row>
    <row r="103" spans="1:17" s="20" customFormat="1" ht="17.25" customHeight="1">
      <c r="A103" s="78"/>
      <c r="B103" s="156" t="s">
        <v>154</v>
      </c>
      <c r="C103" s="157" t="s">
        <v>155</v>
      </c>
      <c r="D103" s="164">
        <f>IF((E103+M103)&gt;0,(E103+M103)," ")</f>
        <v>2241299</v>
      </c>
      <c r="E103" s="164">
        <f>IF((F103+I103+J103+K103+L103)&gt;0,(F103+I103+J103+K103+L103)," ")</f>
        <v>2241299</v>
      </c>
      <c r="F103" s="164">
        <f>IF((G103+H103)&gt;0,(G103+H103)," ")</f>
        <v>2162370</v>
      </c>
      <c r="G103" s="165">
        <v>1378313</v>
      </c>
      <c r="H103" s="166">
        <v>784057</v>
      </c>
      <c r="I103" s="165"/>
      <c r="J103" s="166">
        <v>78929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110</v>
      </c>
      <c r="D104" s="164">
        <f>IF((E104+M104)&gt;0,(E104+M104)," ")</f>
        <v>39129</v>
      </c>
      <c r="E104" s="164">
        <f>IF((F104+I104+J104+K104+L104)&gt;0,(F104+I104+J104+K104+L104)," ")</f>
        <v>39129</v>
      </c>
      <c r="F104" s="164">
        <f>IF((G104+H104)&gt;0,(G104+H104)," ")</f>
        <v>39129</v>
      </c>
      <c r="G104" s="165">
        <v>4178</v>
      </c>
      <c r="H104" s="166">
        <v>34951</v>
      </c>
      <c r="I104" s="165"/>
      <c r="J104" s="60"/>
      <c r="K104" s="58"/>
      <c r="L104" s="61"/>
      <c r="M104" s="58"/>
      <c r="N104" s="83"/>
      <c r="O104" s="305"/>
      <c r="P104" s="21"/>
      <c r="Q104" s="21"/>
    </row>
    <row r="105" spans="1:17" s="20" customFormat="1" ht="18.75" customHeight="1" thickBot="1">
      <c r="A105" s="79"/>
      <c r="B105" s="159" t="s">
        <v>157</v>
      </c>
      <c r="C105" s="160" t="s">
        <v>46</v>
      </c>
      <c r="D105" s="149">
        <f>IF((E105+M105)&gt;0,(E105+M105)," ")</f>
        <v>55377</v>
      </c>
      <c r="E105" s="149">
        <f>IF((F105+I105+J105+K105+L105)&gt;0,(F105+I105+J105+K105+L105)," ")</f>
        <v>55377</v>
      </c>
      <c r="F105" s="149">
        <f>IF((G105+H105)&gt;0,(G105+H105)," ")</f>
        <v>55377</v>
      </c>
      <c r="G105" s="167"/>
      <c r="H105" s="168">
        <v>55377</v>
      </c>
      <c r="I105" s="167"/>
      <c r="J105" s="64"/>
      <c r="K105" s="54"/>
      <c r="L105" s="55"/>
      <c r="M105" s="54"/>
      <c r="N105" s="75"/>
      <c r="O105" s="326"/>
      <c r="P105" s="21"/>
      <c r="Q105" s="21"/>
    </row>
    <row r="106" spans="1:17" s="20" customFormat="1" ht="23.25" customHeight="1">
      <c r="A106" s="363">
        <v>900</v>
      </c>
      <c r="B106" s="214"/>
      <c r="C106" s="236" t="s">
        <v>158</v>
      </c>
      <c r="D106" s="131">
        <f>SUM(D107:D108)</f>
        <v>188340</v>
      </c>
      <c r="E106" s="131">
        <f>SUM(E107:E108)</f>
        <v>188340</v>
      </c>
      <c r="F106" s="131">
        <f>H106</f>
        <v>143500</v>
      </c>
      <c r="G106" s="233"/>
      <c r="H106" s="234">
        <f>SUM(H108:H108)</f>
        <v>143500</v>
      </c>
      <c r="I106" s="235">
        <f>SUM(I107:I108)</f>
        <v>44840</v>
      </c>
      <c r="J106" s="89"/>
      <c r="K106" s="90"/>
      <c r="L106" s="91"/>
      <c r="M106" s="88" t="str">
        <f>N106</f>
        <v xml:space="preserve"> </v>
      </c>
      <c r="N106" s="261" t="s">
        <v>57</v>
      </c>
      <c r="O106" s="328"/>
      <c r="P106" s="21"/>
      <c r="Q106" s="21"/>
    </row>
    <row r="107" spans="1:17" s="20" customFormat="1" ht="19.5" customHeight="1">
      <c r="A107" s="215"/>
      <c r="B107" s="216" t="s">
        <v>181</v>
      </c>
      <c r="C107" s="224" t="s">
        <v>182</v>
      </c>
      <c r="D107" s="225">
        <f>E107</f>
        <v>40000</v>
      </c>
      <c r="E107" s="225">
        <f>I107</f>
        <v>40000</v>
      </c>
      <c r="F107" s="217"/>
      <c r="G107" s="218"/>
      <c r="H107" s="219"/>
      <c r="I107" s="218">
        <v>40000</v>
      </c>
      <c r="J107" s="220"/>
      <c r="K107" s="221"/>
      <c r="L107" s="222"/>
      <c r="M107" s="223"/>
      <c r="N107" s="262"/>
      <c r="O107" s="329"/>
      <c r="P107" s="21"/>
      <c r="Q107" s="21"/>
    </row>
    <row r="108" spans="1:17" s="20" customFormat="1" ht="21" customHeight="1" thickBot="1">
      <c r="A108" s="158"/>
      <c r="B108" s="159" t="s">
        <v>159</v>
      </c>
      <c r="C108" s="160" t="s">
        <v>46</v>
      </c>
      <c r="D108" s="149">
        <f>E108</f>
        <v>148340</v>
      </c>
      <c r="E108" s="149">
        <f>F108+I108</f>
        <v>148340</v>
      </c>
      <c r="F108" s="149">
        <f>H108</f>
        <v>143500</v>
      </c>
      <c r="G108" s="167"/>
      <c r="H108" s="168">
        <v>143500</v>
      </c>
      <c r="I108" s="167">
        <v>4840</v>
      </c>
      <c r="J108" s="64"/>
      <c r="K108" s="54"/>
      <c r="L108" s="55"/>
      <c r="M108" s="54" t="str">
        <f>N108</f>
        <v xml:space="preserve"> </v>
      </c>
      <c r="N108" s="75" t="s">
        <v>57</v>
      </c>
      <c r="O108" s="326"/>
      <c r="P108" s="21"/>
      <c r="Q108" s="21"/>
    </row>
    <row r="109" spans="1:17" s="13" customFormat="1" ht="24" customHeight="1">
      <c r="A109" s="122">
        <v>921</v>
      </c>
      <c r="B109" s="123"/>
      <c r="C109" s="124" t="s">
        <v>160</v>
      </c>
      <c r="D109" s="131">
        <f>IF((E109+M109)&gt;0,(E109+M109)," ")</f>
        <v>457696</v>
      </c>
      <c r="E109" s="131">
        <f>IF((F109+I109+J109+K109+L109)&gt;0,(F109+I109+J109+K109+L109)," ")</f>
        <v>457696</v>
      </c>
      <c r="F109" s="131">
        <f>IF((H109+G109)&gt;0,(H109+G109)," ")</f>
        <v>54166</v>
      </c>
      <c r="G109" s="131">
        <f>SUM(G111:G113)</f>
        <v>2500</v>
      </c>
      <c r="H109" s="131">
        <f>SUM(H111:H113)</f>
        <v>51666</v>
      </c>
      <c r="I109" s="131">
        <f>SUM(I110:I113)</f>
        <v>403530</v>
      </c>
      <c r="J109" s="51"/>
      <c r="K109" s="51"/>
      <c r="L109" s="52"/>
      <c r="M109" s="51"/>
      <c r="N109" s="85"/>
      <c r="O109" s="290"/>
      <c r="P109" s="17"/>
      <c r="Q109" s="17"/>
    </row>
    <row r="110" spans="1:17" s="13" customFormat="1" ht="24" customHeight="1">
      <c r="A110" s="200"/>
      <c r="B110" s="101" t="s">
        <v>208</v>
      </c>
      <c r="C110" s="140" t="s">
        <v>209</v>
      </c>
      <c r="D110" s="145">
        <f>E110</f>
        <v>11680</v>
      </c>
      <c r="E110" s="145">
        <f>I110</f>
        <v>11680</v>
      </c>
      <c r="F110" s="351"/>
      <c r="G110" s="351"/>
      <c r="H110" s="103"/>
      <c r="I110" s="145">
        <v>11680</v>
      </c>
      <c r="J110" s="94"/>
      <c r="K110" s="138"/>
      <c r="L110" s="139"/>
      <c r="M110" s="394"/>
      <c r="N110" s="139"/>
      <c r="O110" s="358"/>
      <c r="P110" s="17"/>
      <c r="Q110" s="17"/>
    </row>
    <row r="111" spans="1:17" s="20" customFormat="1" ht="20.25" customHeight="1">
      <c r="A111" s="155"/>
      <c r="B111" s="156" t="s">
        <v>161</v>
      </c>
      <c r="C111" s="157" t="s">
        <v>162</v>
      </c>
      <c r="D111" s="164">
        <f>IF((E111+M111)&gt;0,(E111+M111)," ")</f>
        <v>377000</v>
      </c>
      <c r="E111" s="164">
        <f>IF((F111+I111+J111+K111+L111)&gt;0,(F111+I111+J111+K111+L111)," ")</f>
        <v>377000</v>
      </c>
      <c r="F111" s="164"/>
      <c r="G111" s="165"/>
      <c r="H111" s="166"/>
      <c r="I111" s="165">
        <v>377000</v>
      </c>
      <c r="J111" s="60"/>
      <c r="K111" s="83"/>
      <c r="L111" s="58"/>
      <c r="M111" s="395"/>
      <c r="N111" s="58"/>
      <c r="O111" s="346"/>
      <c r="P111" s="19"/>
      <c r="Q111" s="19"/>
    </row>
    <row r="112" spans="1:17" s="20" customFormat="1" ht="20.25" customHeight="1">
      <c r="A112" s="155"/>
      <c r="B112" s="156" t="s">
        <v>210</v>
      </c>
      <c r="C112" s="157" t="s">
        <v>211</v>
      </c>
      <c r="D112" s="164">
        <f>E112</f>
        <v>10000</v>
      </c>
      <c r="E112" s="164">
        <f>I112</f>
        <v>10000</v>
      </c>
      <c r="F112" s="164"/>
      <c r="G112" s="165"/>
      <c r="H112" s="166"/>
      <c r="I112" s="165">
        <v>10000</v>
      </c>
      <c r="J112" s="60"/>
      <c r="K112" s="83"/>
      <c r="L112" s="58"/>
      <c r="M112" s="395"/>
      <c r="N112" s="58"/>
      <c r="O112" s="346"/>
      <c r="P112" s="19"/>
      <c r="Q112" s="19"/>
    </row>
    <row r="113" spans="1:17" s="20" customFormat="1" ht="20.25" customHeight="1" thickBot="1">
      <c r="A113" s="158"/>
      <c r="B113" s="159" t="s">
        <v>163</v>
      </c>
      <c r="C113" s="160" t="s">
        <v>46</v>
      </c>
      <c r="D113" s="149">
        <f>IF((E113+M113)&gt;0,(E113+M113)," ")</f>
        <v>59016</v>
      </c>
      <c r="E113" s="149">
        <f>IF((F113+I113+J113+K113+L113)&gt;0,(F113+I113+J113+K113+L113)," ")</f>
        <v>59016</v>
      </c>
      <c r="F113" s="149">
        <f>IF((H113+G113)&gt;0,(H113+G113)," ")</f>
        <v>54166</v>
      </c>
      <c r="G113" s="167">
        <v>2500</v>
      </c>
      <c r="H113" s="168">
        <v>51666</v>
      </c>
      <c r="I113" s="167">
        <v>4850</v>
      </c>
      <c r="J113" s="64"/>
      <c r="K113" s="75"/>
      <c r="L113" s="54"/>
      <c r="M113" s="396"/>
      <c r="N113" s="54"/>
      <c r="O113" s="350"/>
      <c r="P113" s="19"/>
      <c r="Q113" s="19"/>
    </row>
    <row r="114" spans="1:17" s="13" customFormat="1" ht="24" customHeight="1">
      <c r="A114" s="122">
        <v>926</v>
      </c>
      <c r="B114" s="123"/>
      <c r="C114" s="124" t="s">
        <v>164</v>
      </c>
      <c r="D114" s="131">
        <f>IF((E114)&gt;0,(E114)," ")</f>
        <v>106590</v>
      </c>
      <c r="E114" s="131">
        <f>IF((F114+I114)&gt;0,(F114+I114)," ")</f>
        <v>106590</v>
      </c>
      <c r="F114" s="131">
        <f>IF((G114+H114)&gt;0,(G114+H114)," ")</f>
        <v>53400</v>
      </c>
      <c r="G114" s="342">
        <f>G116</f>
        <v>0</v>
      </c>
      <c r="H114" s="131">
        <f>H116</f>
        <v>53400</v>
      </c>
      <c r="I114" s="131">
        <f>SUM(I115:I116)</f>
        <v>53190</v>
      </c>
      <c r="J114" s="51"/>
      <c r="K114" s="85"/>
      <c r="L114" s="51"/>
      <c r="M114" s="52" t="str">
        <f>M116</f>
        <v xml:space="preserve"> </v>
      </c>
      <c r="N114" s="397" t="str">
        <f>N116</f>
        <v xml:space="preserve"> </v>
      </c>
      <c r="O114" s="347"/>
      <c r="P114" s="17"/>
      <c r="Q114" s="17"/>
    </row>
    <row r="115" spans="1:17" s="13" customFormat="1" ht="24" customHeight="1">
      <c r="A115" s="200"/>
      <c r="B115" s="101" t="s">
        <v>193</v>
      </c>
      <c r="C115" s="140" t="s">
        <v>194</v>
      </c>
      <c r="D115" s="145">
        <f>E115</f>
        <v>44950</v>
      </c>
      <c r="E115" s="145">
        <f>I115</f>
        <v>44950</v>
      </c>
      <c r="F115" s="351"/>
      <c r="G115" s="352"/>
      <c r="H115" s="103"/>
      <c r="I115" s="145">
        <v>44950</v>
      </c>
      <c r="J115" s="94"/>
      <c r="K115" s="138"/>
      <c r="L115" s="137"/>
      <c r="M115" s="137"/>
      <c r="N115" s="138"/>
      <c r="O115" s="353"/>
      <c r="P115" s="17"/>
      <c r="Q115" s="17"/>
    </row>
    <row r="116" spans="1:17" s="20" customFormat="1" ht="20.25" customHeight="1" thickBot="1">
      <c r="A116" s="158"/>
      <c r="B116" s="100" t="s">
        <v>165</v>
      </c>
      <c r="C116" s="126" t="s">
        <v>46</v>
      </c>
      <c r="D116" s="150">
        <f>IF((E116)&gt;0,(E116)," ")</f>
        <v>61640</v>
      </c>
      <c r="E116" s="150">
        <f>IF((F116+I116+J116+K116+L116)&gt;0,(F116+I116+J116+K116+L116)," ")</f>
        <v>61640</v>
      </c>
      <c r="F116" s="150">
        <f>IF((G116+H116)&gt;0,(G116+H116)," ")</f>
        <v>53400</v>
      </c>
      <c r="G116" s="330">
        <v>0</v>
      </c>
      <c r="H116" s="286">
        <v>53400</v>
      </c>
      <c r="I116" s="285">
        <v>8240</v>
      </c>
      <c r="J116" s="64"/>
      <c r="K116" s="75"/>
      <c r="L116" s="54"/>
      <c r="M116" s="54" t="s">
        <v>57</v>
      </c>
      <c r="N116" s="75" t="s">
        <v>57</v>
      </c>
      <c r="O116" s="303"/>
      <c r="P116" s="19"/>
      <c r="Q116" s="19"/>
    </row>
    <row r="117" spans="1:17" s="24" customFormat="1" ht="14.25" customHeight="1">
      <c r="A117" s="460" t="s">
        <v>166</v>
      </c>
      <c r="B117" s="461"/>
      <c r="C117" s="462"/>
      <c r="D117" s="450">
        <f>IF((E117+M117)&gt;0,(E117+M117),"")</f>
        <v>70842355</v>
      </c>
      <c r="E117" s="450">
        <f t="shared" ref="E117" si="10">IF((F117+I117+J117+K117+L117)&gt;0,(F117+I117+J117+K117+L117),"")</f>
        <v>67043409</v>
      </c>
      <c r="F117" s="450">
        <f>IF((G117+H117)&gt;0,(G117+H117),"")</f>
        <v>60129856</v>
      </c>
      <c r="G117" s="458">
        <f>G27+G31+G36+G42+G50+G62+G75+G81+G87+G94+G114+G109+G34</f>
        <v>42770353.939999998</v>
      </c>
      <c r="H117" s="458">
        <f>H24+H27+H31+H34+H36+H42+H50+H55+H57+H62+H75+H81+H87+H94+H109+H114+H106+H21</f>
        <v>17359502.060000002</v>
      </c>
      <c r="I117" s="450">
        <f>I24+I62+I81+I87+I94+I109+I106+I21+I31+I114+I75+I50+I27</f>
        <v>2098582</v>
      </c>
      <c r="J117" s="450">
        <f>J24+J27++J42+J50+J57+J62+J81+J87+J94+J36</f>
        <v>3446207</v>
      </c>
      <c r="K117" s="450">
        <f>K24+K27+K31+K34+K36+K42+K50+K55+K57+K75+K81+K87+K94+K109+K114+K62</f>
        <v>847704</v>
      </c>
      <c r="L117" s="450">
        <f>L24+L27+L31+L34+L36+L42+L50+L55+L57+L62+L75+L81+L87+L94+L109+L114</f>
        <v>521060</v>
      </c>
      <c r="M117" s="450">
        <f t="shared" ref="M117" si="11">N117</f>
        <v>3798946</v>
      </c>
      <c r="N117" s="456">
        <f>N34+N36+N42+N62+N57+N94+N87+N50+N27+N75+N81</f>
        <v>3798946</v>
      </c>
      <c r="O117" s="417">
        <f t="shared" ref="O117" si="12">O42</f>
        <v>222000</v>
      </c>
      <c r="P117" s="23"/>
      <c r="Q117" s="22"/>
    </row>
    <row r="118" spans="1:17" s="24" customFormat="1" ht="18.75" customHeight="1" thickBot="1">
      <c r="A118" s="463"/>
      <c r="B118" s="464"/>
      <c r="C118" s="465"/>
      <c r="D118" s="451"/>
      <c r="E118" s="451"/>
      <c r="F118" s="451"/>
      <c r="G118" s="459"/>
      <c r="H118" s="459"/>
      <c r="I118" s="451"/>
      <c r="J118" s="451"/>
      <c r="K118" s="451"/>
      <c r="L118" s="451"/>
      <c r="M118" s="451"/>
      <c r="N118" s="457"/>
      <c r="O118" s="418"/>
      <c r="P118" s="23"/>
      <c r="Q118" s="23"/>
    </row>
    <row r="119" spans="1:17" s="13" customFormat="1" ht="18.7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17"/>
      <c r="N119" s="17"/>
      <c r="O119" s="12"/>
      <c r="P119" s="12"/>
      <c r="Q119" s="12"/>
    </row>
    <row r="120" spans="1:17" s="13" customFormat="1" ht="20.2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27"/>
      <c r="L120" s="27"/>
      <c r="M120" s="18"/>
      <c r="N120" s="18"/>
      <c r="O120" s="18"/>
      <c r="P120" s="18"/>
      <c r="Q120" s="18"/>
    </row>
    <row r="121" spans="1:17" s="13" customFormat="1" ht="22.8">
      <c r="A121" s="18"/>
      <c r="B121" s="25"/>
      <c r="C121" s="26"/>
      <c r="D121" s="14"/>
      <c r="E121" s="14"/>
      <c r="F121" s="14"/>
      <c r="G121" s="14"/>
      <c r="H121" s="14" t="s">
        <v>57</v>
      </c>
      <c r="I121" s="14"/>
      <c r="J121" s="14"/>
      <c r="K121" s="448" t="s">
        <v>215</v>
      </c>
      <c r="L121" s="448"/>
      <c r="M121" s="448"/>
      <c r="N121" s="14"/>
      <c r="O121" s="16"/>
      <c r="P121" s="16"/>
      <c r="Q121" s="16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49" t="s">
        <v>57</v>
      </c>
      <c r="L122" s="449"/>
      <c r="M122" s="449"/>
      <c r="N122" s="28"/>
      <c r="O122" s="12"/>
      <c r="P122" s="12"/>
      <c r="Q122" s="12"/>
    </row>
    <row r="123" spans="1:17" s="13" customFormat="1" ht="2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237"/>
      <c r="L123" s="237"/>
      <c r="M123" s="237"/>
      <c r="N123" s="28"/>
      <c r="O123" s="12"/>
      <c r="P123" s="12"/>
      <c r="Q123" s="12"/>
    </row>
    <row r="124" spans="1:17" s="13" customFormat="1" ht="2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449" t="s">
        <v>185</v>
      </c>
      <c r="L124" s="449"/>
      <c r="M124" s="449"/>
      <c r="N124" s="28"/>
      <c r="O124" s="18"/>
      <c r="P124" s="18"/>
      <c r="Q124" s="18"/>
    </row>
    <row r="125" spans="1:17" s="13" customFormat="1" ht="22.8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448" t="s">
        <v>216</v>
      </c>
      <c r="L125" s="448"/>
      <c r="M125" s="448"/>
      <c r="N125" s="14"/>
      <c r="O125" s="16"/>
      <c r="P125" s="16"/>
      <c r="Q125" s="16"/>
    </row>
    <row r="126" spans="1:17" s="13" customFormat="1" ht="15.75" customHeigh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29"/>
      <c r="N126" s="29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30" t="s">
        <v>57</v>
      </c>
      <c r="L127" s="30"/>
      <c r="M127" s="30"/>
      <c r="N127" s="30"/>
      <c r="O127" s="31"/>
      <c r="P127" s="31"/>
      <c r="Q127" s="31"/>
    </row>
    <row r="128" spans="1:17" s="13" customFormat="1" ht="18" customHeigh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449" t="s">
        <v>57</v>
      </c>
      <c r="L128" s="449"/>
      <c r="M128" s="449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18"/>
      <c r="N130" s="18"/>
      <c r="O130" s="18"/>
      <c r="P130" s="18"/>
      <c r="Q130" s="18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4"/>
      <c r="N131" s="14"/>
      <c r="O131" s="16"/>
      <c r="P131" s="16"/>
      <c r="Q131" s="16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27"/>
      <c r="N136" s="27"/>
      <c r="O136" s="27"/>
      <c r="P136" s="27"/>
      <c r="Q136" s="27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32"/>
      <c r="B142" s="25"/>
      <c r="C142" s="29"/>
      <c r="D142" s="29"/>
      <c r="E142" s="29"/>
      <c r="F142" s="29"/>
      <c r="G142" s="29"/>
      <c r="H142" s="29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18"/>
      <c r="N143" s="18"/>
      <c r="O143" s="18"/>
      <c r="P143" s="18"/>
      <c r="Q143" s="18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4"/>
      <c r="O144" s="16"/>
      <c r="P144" s="16"/>
      <c r="Q144" s="16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31"/>
      <c r="P149" s="31"/>
      <c r="Q149" s="31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4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8"/>
      <c r="K155" s="27"/>
      <c r="L155" s="27"/>
      <c r="M155" s="27"/>
      <c r="N155" s="27"/>
      <c r="O155" s="27"/>
      <c r="P155" s="27"/>
      <c r="Q155" s="27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4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7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4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8"/>
      <c r="K179" s="27"/>
      <c r="L179" s="27"/>
      <c r="M179" s="27"/>
      <c r="N179" s="27"/>
      <c r="O179" s="27"/>
      <c r="P179" s="34"/>
      <c r="Q179" s="27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6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34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6"/>
      <c r="Q193" s="12"/>
    </row>
    <row r="194" spans="1:17" s="13" customFormat="1">
      <c r="A194" s="32"/>
      <c r="B194" s="25"/>
      <c r="C194" s="454"/>
      <c r="D194" s="454"/>
      <c r="E194" s="454"/>
      <c r="F194" s="454"/>
      <c r="G194" s="454"/>
      <c r="H194" s="454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8"/>
      <c r="K198" s="27"/>
      <c r="L198" s="27"/>
      <c r="M198" s="27"/>
      <c r="N198" s="27"/>
      <c r="O198" s="27"/>
      <c r="P198" s="27"/>
      <c r="Q198" s="27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8"/>
      <c r="K234" s="27"/>
      <c r="L234" s="27"/>
      <c r="M234" s="27"/>
      <c r="N234" s="27"/>
      <c r="O234" s="27"/>
      <c r="P234" s="27"/>
      <c r="Q234" s="27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32"/>
      <c r="B246" s="25"/>
      <c r="C246" s="454"/>
      <c r="D246" s="454"/>
      <c r="E246" s="454"/>
      <c r="F246" s="454"/>
      <c r="G246" s="454"/>
      <c r="H246" s="454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8"/>
      <c r="K247" s="27"/>
      <c r="L247" s="27"/>
      <c r="M247" s="27"/>
      <c r="N247" s="27"/>
      <c r="O247" s="27"/>
      <c r="P247" s="27"/>
      <c r="Q247" s="27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8"/>
      <c r="K250" s="27"/>
      <c r="L250" s="27"/>
      <c r="M250" s="18"/>
      <c r="N250" s="18"/>
      <c r="O250" s="18"/>
      <c r="P250" s="18"/>
      <c r="Q250" s="18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4"/>
      <c r="N251" s="14"/>
      <c r="O251" s="16"/>
      <c r="P251" s="16"/>
      <c r="Q251" s="16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8"/>
      <c r="K253" s="27"/>
      <c r="L253" s="27"/>
      <c r="M253" s="18"/>
      <c r="N253" s="18"/>
      <c r="O253" s="18"/>
      <c r="P253" s="18"/>
      <c r="Q253" s="18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4"/>
      <c r="N254" s="14"/>
      <c r="O254" s="16"/>
      <c r="P254" s="16"/>
      <c r="Q254" s="16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7"/>
      <c r="O255" s="12"/>
      <c r="P255" s="12"/>
      <c r="Q255" s="12"/>
    </row>
    <row r="256" spans="1:17" s="35" customFormat="1">
      <c r="A256" s="455"/>
      <c r="B256" s="455"/>
      <c r="C256" s="455"/>
      <c r="D256" s="455"/>
      <c r="E256" s="455"/>
      <c r="F256" s="455"/>
      <c r="G256" s="455"/>
      <c r="H256" s="455"/>
      <c r="I256" s="18"/>
      <c r="J256" s="18"/>
      <c r="K256" s="27"/>
      <c r="L256" s="27"/>
      <c r="M256" s="18"/>
      <c r="N256" s="18"/>
      <c r="O256" s="18"/>
      <c r="P256" s="18"/>
      <c r="Q256" s="18"/>
    </row>
    <row r="257" spans="1:17" s="35" customFormat="1">
      <c r="A257" s="455"/>
      <c r="B257" s="455"/>
      <c r="C257" s="455"/>
      <c r="D257" s="455"/>
      <c r="E257" s="455"/>
      <c r="F257" s="455"/>
      <c r="G257" s="455"/>
      <c r="H257" s="455"/>
      <c r="I257" s="18"/>
      <c r="J257" s="14"/>
      <c r="K257" s="17"/>
      <c r="L257" s="17"/>
      <c r="M257" s="14"/>
      <c r="N257" s="14"/>
      <c r="O257" s="16"/>
      <c r="P257" s="16"/>
      <c r="Q257" s="16"/>
    </row>
    <row r="258" spans="1:17" s="35" customFormat="1">
      <c r="A258" s="455"/>
      <c r="B258" s="455"/>
      <c r="C258" s="455"/>
      <c r="D258" s="455"/>
      <c r="E258" s="455"/>
      <c r="F258" s="455"/>
      <c r="G258" s="455"/>
      <c r="H258" s="455"/>
      <c r="I258" s="18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</sheetData>
  <mergeCells count="42">
    <mergeCell ref="M3:N3"/>
    <mergeCell ref="K128:M128"/>
    <mergeCell ref="C194:H194"/>
    <mergeCell ref="C246:H246"/>
    <mergeCell ref="A256:H258"/>
    <mergeCell ref="N117:N118"/>
    <mergeCell ref="H117:H118"/>
    <mergeCell ref="I117:I118"/>
    <mergeCell ref="J117:J118"/>
    <mergeCell ref="A117:C118"/>
    <mergeCell ref="D117:D118"/>
    <mergeCell ref="E117:E118"/>
    <mergeCell ref="F117:F118"/>
    <mergeCell ref="G117:G118"/>
    <mergeCell ref="K121:M121"/>
    <mergeCell ref="K122:M122"/>
    <mergeCell ref="K125:M125"/>
    <mergeCell ref="K124:M124"/>
    <mergeCell ref="K117:K118"/>
    <mergeCell ref="L117:L118"/>
    <mergeCell ref="M117:M118"/>
    <mergeCell ref="L16:L19"/>
    <mergeCell ref="F17:F19"/>
    <mergeCell ref="J17:J19"/>
    <mergeCell ref="N17:N19"/>
    <mergeCell ref="G18:G19"/>
    <mergeCell ref="O117:O118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49" firstPageNumber="9" orientation="landscape" useFirstPageNumber="1" r:id="rId1"/>
  <headerFooter>
    <oddFooter>&amp;C&amp;P</oddFooter>
  </headerFooter>
  <rowBreaks count="5" manualBreakCount="5">
    <brk id="48" max="14" man="1"/>
    <brk id="92" max="16383" man="1"/>
    <brk id="129" max="16383" man="1"/>
    <brk id="16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2015-12-31T10:28:21Z</cp:lastPrinted>
  <dcterms:created xsi:type="dcterms:W3CDTF">2011-09-13T09:57:08Z</dcterms:created>
  <dcterms:modified xsi:type="dcterms:W3CDTF">2015-12-31T10:29:10Z</dcterms:modified>
</cp:coreProperties>
</file>