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H78" i="1"/>
  <c r="G78" i="1"/>
  <c r="J52" i="1" l="1"/>
  <c r="E112" i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<sst xmlns="http://schemas.openxmlformats.org/spreadsheetml/2006/main" count="253" uniqueCount="220">
  <si>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</si>
  <si>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</si>
  <si>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</si>
  <si>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</si>
  <si>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</si>
  <si>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</si>
  <si>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</si>
  <si>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</si>
  <si>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</si>
  <si>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</si>
  <si>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</si>
  <si>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</si>
  <si>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</si>
  <si>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</si>
  <si>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</si>
  <si>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</si>
  <si>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</si>
  <si>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</si>
  <si>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</si>
  <si>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</si>
  <si>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</si>
  <si>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</si>
  <si>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</si>
  <si>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</si>
  <si>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</si>
  <si>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</si>
  <si>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</si>
  <si>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</si>
  <si>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</si>
  <si>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</si>
  <si>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</si>
  <si>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</si>
  <si>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</si>
  <si>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</si>
  <si>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</si>
  <si>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</si>
  <si>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</si>
  <si>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</si>
  <si>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</si>
  <si>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</si>
  <si>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</si>
  <si>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</si>
  <si>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</si>
  <si>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</si>
  <si>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</si>
  <si>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</si>
  <si>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</si>
  <si>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</si>
  <si>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</si>
  <si>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</si>
  <si>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</si>
  <si>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</si>
  <si>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</si>
  <si>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</si>
  <si>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</si>
  <si>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</si>
  <si>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</si>
  <si>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</si>
  <si>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</si>
  <si>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</si>
  <si>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</si>
  <si>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</si>
  <si>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</si>
  <si>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</si>
  <si>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</si>
  <si>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</si>
  <si>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</si>
  <si>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</si>
  <si>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</si>
  <si>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</si>
  <si>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</si>
  <si>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</si>
  <si>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</si>
  <si>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</si>
  <si>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</si>
  <si>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</si>
  <si>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</si>
  <si>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</si>
  <si>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</si>
  <si>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</si>
  <si>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</si>
  <si>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</si>
  <si>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</si>
  <si>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</si>
  <si>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</si>
  <si>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</si>
  <si>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</si>
  <si>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</si>
  <si>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</si>
  <si>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</si>
  <si>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</si>
  <si>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</si>
  <si>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</si>
  <si>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</si>
  <si>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</si>
  <si>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</si>
  <si>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</si>
  <si>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</si>
  <si>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</si>
  <si>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</si>
  <si>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</si>
  <si>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</si>
  <si>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</si>
  <si>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</si>
  <si>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</si>
  <si>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</si>
  <si>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</si>
  <si>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</si>
  <si>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</si>
  <si>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</si>
  <si>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</si>
  <si>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</si>
  <si>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</si>
  <si>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</si>
  <si>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</si>
  <si>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</si>
  <si>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</si>
  <si>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</si>
  <si>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</si>
  <si>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</si>
  <si>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</si>
  <si>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</si>
  <si>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</si>
  <si>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</si>
  <si>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</si>
  <si>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</si>
  <si>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</si>
  <si>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</si>
  <si>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</si>
  <si>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</si>
  <si>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</si>
  <si>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</si>
  <si>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</si>
  <si>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</si>
  <si>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</si>
  <si>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</si>
  <si>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</si>
  <si>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</si>
  <si>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</si>
  <si>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</si>
  <si>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</si>
  <si>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</si>
  <si>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</si>
  <si>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</si>
  <si>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</si>
  <si>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</si>
  <si>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</si>
  <si>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</si>
  <si>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</si>
  <si>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</si>
  <si>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</si>
  <si>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</si>
  <si>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</si>
  <si>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</si>
  <si>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</si>
  <si>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</si>
  <si>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</si>
  <si>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</si>
  <si>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</si>
  <si>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</si>
  <si>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</si>
  <si>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</si>
  <si>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</si>
  <si>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</si>
  <si>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</si>
  <si>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</si>
  <si>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</si>
  <si>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</si>
  <si>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</si>
  <si>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</si>
  <si>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</si>
  <si>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</si>
  <si>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</si>
  <si>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</si>
  <si>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</si>
  <si>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</si>
  <si>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</si>
  <si>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</si>
  <si>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</si>
  <si>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</si>
  <si>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</si>
  <si>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</si>
  <si>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</si>
  <si>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</si>
  <si>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</si>
  <si>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</si>
  <si>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</si>
  <si>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</si>
  <si>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</si>
  <si>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</si>
  <si>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</si>
  <si>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</si>
  <si>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</si>
  <si>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</si>
  <si>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</si>
  <si>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</si>
  <si>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</si>
  <si>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</si>
  <si>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</si>
  <si>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</si>
  <si>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</si>
  <si>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</si>
  <si>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</si>
  <si>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</si>
  <si>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</si>
  <si>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</si>
  <si>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</si>
  <si>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</si>
  <si>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</si>
  <si>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</si>
  <si>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</si>
  <si>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</si>
  <si>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</si>
  <si>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</si>
  <si>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2</t>
  </si>
  <si>
    <t>z dnia  10 grudnia 2015r.</t>
  </si>
  <si>
    <t>Zarządu Powiatu Wągrowieckiego</t>
  </si>
  <si>
    <t>Starosta</t>
  </si>
  <si>
    <t xml:space="preserve"> /Tomasz Kranc/</t>
  </si>
  <si>
    <t>do  Uchwały Nr   221/2015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</si>
</sst>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1" fontId="2" fillId="0" borderId="46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vertical="top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H1" zoomScaleNormal="100" workbookViewId="0">
      <selection activeCell="K17" sqref="K17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214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219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2" t="s">
        <v>215</v>
      </c>
      <c r="N3" s="453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216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19" t="s">
        <v>0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2"/>
      <c r="P6" s="2"/>
      <c r="Q6" s="2"/>
    </row>
    <row r="7" spans="1:17" s="3" customFormat="1" ht="15.6">
      <c r="A7" s="420" t="s">
        <v>1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"/>
      <c r="P7" s="4"/>
      <c r="Q7" s="4"/>
    </row>
    <row r="8" spans="1:17" ht="15.6">
      <c r="A8" s="420" t="s">
        <v>2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"/>
      <c r="P8" s="4"/>
      <c r="Q8" s="4"/>
    </row>
    <row r="9" spans="1:17" ht="15.6">
      <c r="A9" s="420" t="s">
        <v>172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"/>
      <c r="P9" s="4"/>
      <c r="Q9" s="4"/>
    </row>
    <row r="10" spans="1:17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17" ht="9.75" customHeight="1" thickBot="1">
      <c r="A11" s="422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5"/>
      <c r="P11" s="5"/>
      <c r="Q11" s="5"/>
    </row>
    <row r="12" spans="1:17">
      <c r="A12" s="423" t="s">
        <v>3</v>
      </c>
      <c r="B12" s="426" t="s">
        <v>4</v>
      </c>
      <c r="C12" s="429" t="s">
        <v>5</v>
      </c>
      <c r="D12" s="432" t="s">
        <v>6</v>
      </c>
      <c r="E12" s="435" t="s">
        <v>7</v>
      </c>
      <c r="F12" s="435"/>
      <c r="G12" s="435"/>
      <c r="H12" s="435"/>
      <c r="I12" s="435"/>
      <c r="J12" s="435"/>
      <c r="K12" s="435"/>
      <c r="L12" s="435"/>
      <c r="M12" s="435"/>
      <c r="N12" s="435"/>
      <c r="O12" s="334"/>
      <c r="P12" s="6"/>
      <c r="Q12" s="6"/>
    </row>
    <row r="13" spans="1:17">
      <c r="A13" s="424"/>
      <c r="B13" s="427"/>
      <c r="C13" s="430"/>
      <c r="D13" s="433"/>
      <c r="E13" s="7" t="s">
        <v>8</v>
      </c>
      <c r="F13" s="436" t="s">
        <v>7</v>
      </c>
      <c r="G13" s="437"/>
      <c r="H13" s="437"/>
      <c r="I13" s="437"/>
      <c r="J13" s="437"/>
      <c r="K13" s="437"/>
      <c r="L13" s="438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24"/>
      <c r="B14" s="427"/>
      <c r="C14" s="430"/>
      <c r="D14" s="433"/>
      <c r="E14" s="240" t="s">
        <v>9</v>
      </c>
      <c r="F14" s="240" t="s">
        <v>10</v>
      </c>
      <c r="G14" s="439" t="s">
        <v>11</v>
      </c>
      <c r="H14" s="439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24"/>
      <c r="B15" s="427"/>
      <c r="C15" s="430"/>
      <c r="D15" s="433"/>
      <c r="E15" s="440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42"/>
      <c r="N15" s="242" t="s">
        <v>24</v>
      </c>
      <c r="O15" s="335" t="s">
        <v>187</v>
      </c>
      <c r="P15" s="5"/>
      <c r="Q15" s="5"/>
    </row>
    <row r="16" spans="1:17">
      <c r="A16" s="424"/>
      <c r="B16" s="427"/>
      <c r="C16" s="430"/>
      <c r="D16" s="433"/>
      <c r="E16" s="440"/>
      <c r="F16" s="240" t="s">
        <v>25</v>
      </c>
      <c r="G16" s="240" t="s">
        <v>26</v>
      </c>
      <c r="H16" s="11" t="s">
        <v>27</v>
      </c>
      <c r="I16" s="440"/>
      <c r="J16" s="239" t="s">
        <v>28</v>
      </c>
      <c r="K16" s="238" t="s">
        <v>29</v>
      </c>
      <c r="L16" s="444"/>
      <c r="M16" s="442"/>
      <c r="N16" s="242" t="s">
        <v>30</v>
      </c>
      <c r="O16" s="340" t="s">
        <v>188</v>
      </c>
      <c r="P16" s="5"/>
      <c r="Q16" s="5"/>
    </row>
    <row r="17" spans="1:17" s="13" customFormat="1">
      <c r="A17" s="424"/>
      <c r="B17" s="427"/>
      <c r="C17" s="430"/>
      <c r="D17" s="433"/>
      <c r="E17" s="440"/>
      <c r="F17" s="440"/>
      <c r="G17" s="240" t="s">
        <v>31</v>
      </c>
      <c r="H17" s="11" t="s">
        <v>32</v>
      </c>
      <c r="I17" s="440"/>
      <c r="J17" s="440"/>
      <c r="K17" s="240" t="s">
        <v>33</v>
      </c>
      <c r="L17" s="444"/>
      <c r="M17" s="442"/>
      <c r="N17" s="446"/>
      <c r="O17" s="340" t="s">
        <v>189</v>
      </c>
      <c r="P17" s="12"/>
      <c r="Q17" s="12"/>
    </row>
    <row r="18" spans="1:17" s="13" customFormat="1">
      <c r="A18" s="424"/>
      <c r="B18" s="427"/>
      <c r="C18" s="430"/>
      <c r="D18" s="433"/>
      <c r="E18" s="440"/>
      <c r="F18" s="440"/>
      <c r="G18" s="440"/>
      <c r="H18" s="11" t="s">
        <v>34</v>
      </c>
      <c r="I18" s="440"/>
      <c r="J18" s="440"/>
      <c r="K18" s="240" t="s">
        <v>35</v>
      </c>
      <c r="L18" s="444"/>
      <c r="M18" s="442"/>
      <c r="N18" s="446"/>
      <c r="O18" s="337" t="s">
        <v>190</v>
      </c>
      <c r="P18" s="12"/>
      <c r="Q18" s="12"/>
    </row>
    <row r="19" spans="1:17" s="13" customFormat="1" ht="28.2" thickBot="1">
      <c r="A19" s="425"/>
      <c r="B19" s="428"/>
      <c r="C19" s="431"/>
      <c r="D19" s="434"/>
      <c r="E19" s="441"/>
      <c r="F19" s="441"/>
      <c r="G19" s="441"/>
      <c r="H19" s="263"/>
      <c r="I19" s="441"/>
      <c r="J19" s="441"/>
      <c r="K19" s="264" t="s">
        <v>36</v>
      </c>
      <c r="L19" s="445"/>
      <c r="M19" s="443"/>
      <c r="N19" s="447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15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47099</v>
      </c>
      <c r="H34" s="141">
        <f>H35</f>
        <v>367900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47099</v>
      </c>
      <c r="H35" s="106">
        <v>367900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923300</v>
      </c>
      <c r="E36" s="131">
        <f>IF((F36+I36+K36+L36+J36)&gt;0,(F36+I36+K36+L36+J36)," ")</f>
        <v>860800</v>
      </c>
      <c r="F36" s="131">
        <f>IF((G36+H36)&gt;0,(G36+H36)," ")</f>
        <v>860800</v>
      </c>
      <c r="G36" s="131">
        <f>G39+G40+G41</f>
        <v>365242</v>
      </c>
      <c r="H36" s="131">
        <f>SUM(H37:H41)</f>
        <v>495558</v>
      </c>
      <c r="I36" s="131"/>
      <c r="J36" s="342">
        <f>SUM(J38:J41)</f>
        <v>0</v>
      </c>
      <c r="K36" s="51"/>
      <c r="L36" s="52"/>
      <c r="M36" s="131">
        <f>N36</f>
        <v>62500</v>
      </c>
      <c r="N36" s="131">
        <f>N38</f>
        <v>62500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287000</v>
      </c>
      <c r="F38" s="161">
        <f>H38</f>
        <v>287000</v>
      </c>
      <c r="G38" s="162"/>
      <c r="H38" s="163">
        <v>287000</v>
      </c>
      <c r="I38" s="56"/>
      <c r="J38" s="57"/>
      <c r="K38" s="56"/>
      <c r="L38" s="57"/>
      <c r="M38" s="161">
        <f>N38</f>
        <v>62500</v>
      </c>
      <c r="N38" s="161">
        <v>62500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6500</v>
      </c>
      <c r="E40" s="164">
        <f>IF((F40+I40+J40+K40+L40)&gt;0,(F40+I40+J40+K40+L40)," ")</f>
        <v>6500</v>
      </c>
      <c r="F40" s="164">
        <f t="shared" si="0"/>
        <v>6500</v>
      </c>
      <c r="G40" s="165"/>
      <c r="H40" s="166">
        <v>6500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407300</v>
      </c>
      <c r="G41" s="167">
        <v>365242</v>
      </c>
      <c r="H41" s="168">
        <v>42058</v>
      </c>
      <c r="I41" s="167"/>
      <c r="J41" s="416">
        <v>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9030433</v>
      </c>
      <c r="E42" s="131">
        <f>IF((F42+J42+K42+L42)&gt;0,(F42+J42+K42+L42)," ")</f>
        <v>8694307</v>
      </c>
      <c r="F42" s="131">
        <f t="shared" si="0"/>
        <v>7665172</v>
      </c>
      <c r="G42" s="131">
        <f>G43+G44+G45+G46+G47</f>
        <v>5454828</v>
      </c>
      <c r="H42" s="131">
        <f>H43+H44+H45+H46+H47</f>
        <v>2210344</v>
      </c>
      <c r="I42" s="131" t="s">
        <v>57</v>
      </c>
      <c r="J42" s="131">
        <f>J43+J44+J45+J46+J47</f>
        <v>305400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296000</v>
      </c>
      <c r="E44" s="164">
        <f>IF((F44+I44+J44+K44+L44)&gt;0,(F44+I44+J44+K44+L44)," ")</f>
        <v>296000</v>
      </c>
      <c r="F44" s="175">
        <f t="shared" si="0"/>
        <v>2000</v>
      </c>
      <c r="G44" s="165"/>
      <c r="H44" s="166">
        <v>2000</v>
      </c>
      <c r="I44" s="165"/>
      <c r="J44" s="166">
        <v>294000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7333816</v>
      </c>
      <c r="G45" s="165">
        <v>5310162</v>
      </c>
      <c r="H45" s="166">
        <v>2023654</v>
      </c>
      <c r="I45" s="165"/>
      <c r="J45" s="166">
        <v>11400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193200</v>
      </c>
      <c r="E47" s="164">
        <f>IF((F47+I47+J47+K47+L47)&gt;0,(F47+I47+J47+K47+L47)," ")</f>
        <v>193200</v>
      </c>
      <c r="F47" s="175">
        <f t="shared" si="0"/>
        <v>193200</v>
      </c>
      <c r="G47" s="165">
        <v>11610</v>
      </c>
      <c r="H47" s="166">
        <v>181590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3878801</v>
      </c>
      <c r="E50" s="131">
        <f>IF((F50+J50+K50+L50+I50)&gt;0,(F50+J50+K50+L50)+I50," ")</f>
        <v>3429901</v>
      </c>
      <c r="F50" s="141">
        <f t="shared" si="0"/>
        <v>3253395</v>
      </c>
      <c r="G50" s="131">
        <f>G52</f>
        <v>2963900</v>
      </c>
      <c r="H50" s="141">
        <f>SUM(H52:H52)</f>
        <v>289495</v>
      </c>
      <c r="I50" s="131">
        <f>SUM(I51:I54)</f>
        <v>22500</v>
      </c>
      <c r="J50" s="141">
        <f>J52</f>
        <v>154006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3756301</v>
      </c>
      <c r="E52" s="134">
        <f>IF((F52+I52+J52+K52+L52)&gt;0,(F52+I52+J52+K52+L52)," ")</f>
        <v>3407401</v>
      </c>
      <c r="F52" s="117">
        <f>IF((G52+H52)&gt;0,(G52+H52)," ")</f>
        <v>3253395</v>
      </c>
      <c r="G52" s="121">
        <v>2963900</v>
      </c>
      <c r="H52" s="120">
        <v>289495</v>
      </c>
      <c r="I52" s="166"/>
      <c r="J52" s="120">
        <f>155899-1893</f>
        <v>154006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521060</v>
      </c>
      <c r="E55" s="320">
        <f>IF((F55+I55+J55+K55+L55)&gt;0,(F55+I55+J55+K55+L55)," ")</f>
        <v>521060</v>
      </c>
      <c r="F55" s="51"/>
      <c r="G55" s="319"/>
      <c r="H55" s="51"/>
      <c r="I55" s="319"/>
      <c r="J55" s="131"/>
      <c r="K55" s="320"/>
      <c r="L55" s="131">
        <f>L56</f>
        <v>521060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521060</v>
      </c>
      <c r="E56" s="311">
        <f>IF((F56+I56+J56+K56+L56)&gt;0,(F56+I56+J56+K56+L56)," ")</f>
        <v>521060</v>
      </c>
      <c r="F56" s="74"/>
      <c r="G56" s="312"/>
      <c r="H56" s="313"/>
      <c r="I56" s="314"/>
      <c r="J56" s="313"/>
      <c r="K56" s="315"/>
      <c r="L56" s="178">
        <v>521060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263184</v>
      </c>
      <c r="E57" s="141">
        <f>IF((F57+I57+J57+K57+L57)&gt;0,(F57+I57+J57+K57+L57)," ")</f>
        <v>253184</v>
      </c>
      <c r="F57" s="131">
        <f>IF((G57+H57)&gt;0,(G57+H57)," ")</f>
        <v>253184</v>
      </c>
      <c r="G57" s="141"/>
      <c r="H57" s="131">
        <f>H58</f>
        <v>253184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263184</v>
      </c>
      <c r="E58" s="174">
        <f>IF((F58+I58+J58+K58+L58)&gt;0,(F58+I58+J58+K58+L58)," ")</f>
        <v>253184</v>
      </c>
      <c r="F58" s="196">
        <f>IF((G58+H58)&gt;0,(G58+H58)," ")</f>
        <v>253184</v>
      </c>
      <c r="G58" s="176"/>
      <c r="H58" s="197">
        <f>SUM(H59:H60)</f>
        <v>253184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62075</v>
      </c>
      <c r="E59" s="190">
        <f>F59</f>
        <v>62075</v>
      </c>
      <c r="F59" s="189">
        <f>H59</f>
        <v>62075</v>
      </c>
      <c r="G59" s="191"/>
      <c r="H59" s="192">
        <v>62075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24202726.999999996</v>
      </c>
      <c r="E62" s="412">
        <f>IF((F62+I62+J62+L62+K62)&gt;0,(F62+I62+J62+L62+K62)," ")</f>
        <v>23987726.999999996</v>
      </c>
      <c r="F62" s="413">
        <f t="shared" ref="F62:F86" si="2">IF((G62+H62)&gt;0,(G62+H62)," ")</f>
        <v>23375926.999999996</v>
      </c>
      <c r="G62" s="412">
        <f>SUM(G63:G74)</f>
        <v>19542315.939999998</v>
      </c>
      <c r="H62" s="413">
        <f t="shared" ref="H62:N62" si="3">SUM(H63:H74)</f>
        <v>3833611.06</v>
      </c>
      <c r="I62" s="131">
        <f t="shared" si="3"/>
        <v>273966</v>
      </c>
      <c r="J62" s="141">
        <f t="shared" si="3"/>
        <v>231265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2709330.13</v>
      </c>
      <c r="E64" s="414">
        <f>IF((F64+I64+J64+K64+L64)&gt;0,(F64+I64+J64+K64+L64)," ")</f>
        <v>2709330.13</v>
      </c>
      <c r="F64" s="414">
        <f t="shared" si="2"/>
        <v>2635296.13</v>
      </c>
      <c r="G64" s="410">
        <v>2350374.4</v>
      </c>
      <c r="H64" s="411">
        <v>284921.73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5721711</v>
      </c>
      <c r="E65" s="164">
        <f>IF((F65+I65+J65+L65)&gt;0,(F65+I65+J65+L65)," ")</f>
        <v>5721711</v>
      </c>
      <c r="F65" s="164">
        <f t="shared" si="2"/>
        <v>5706161</v>
      </c>
      <c r="G65" s="165">
        <v>4829068</v>
      </c>
      <c r="H65" s="166">
        <v>877093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12390467</v>
      </c>
      <c r="E66" s="164">
        <f t="shared" ref="E66:E72" si="5">IF((F66+I66+J66+K66+L66)&gt;0,(F66+I66+J66+K66+L66)," ")</f>
        <v>12275467</v>
      </c>
      <c r="F66" s="164">
        <f t="shared" si="2"/>
        <v>11874723</v>
      </c>
      <c r="G66" s="165">
        <v>10071442</v>
      </c>
      <c r="H66" s="166">
        <v>1803281</v>
      </c>
      <c r="I66" s="165">
        <v>264426</v>
      </c>
      <c r="J66" s="166">
        <v>136318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415325</v>
      </c>
      <c r="E68" s="164">
        <f t="shared" si="5"/>
        <v>415325</v>
      </c>
      <c r="F68" s="164">
        <f t="shared" si="2"/>
        <v>414740</v>
      </c>
      <c r="G68" s="165">
        <v>396356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509913</v>
      </c>
      <c r="E69" s="117">
        <f>IF((F69+I69+J69+K69+L69)&gt;0,(F69+I69+J69+K69+L69)," ")</f>
        <v>509913</v>
      </c>
      <c r="F69" s="117">
        <f t="shared" si="2"/>
        <v>499606</v>
      </c>
      <c r="G69" s="120">
        <v>475692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2700</v>
      </c>
      <c r="H71" s="166">
        <v>112567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259090</v>
      </c>
      <c r="E72" s="164">
        <f t="shared" si="5"/>
        <v>259090</v>
      </c>
      <c r="F72" s="164">
        <f t="shared" si="2"/>
        <v>259090</v>
      </c>
      <c r="G72" s="165">
        <v>109384</v>
      </c>
      <c r="H72" s="166">
        <v>149706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133523</v>
      </c>
      <c r="E73" s="117">
        <f>F73</f>
        <v>133523</v>
      </c>
      <c r="F73" s="117">
        <f>G73</f>
        <v>133523</v>
      </c>
      <c r="G73" s="120">
        <v>133523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18929</v>
      </c>
      <c r="H75" s="131">
        <f>SUM(H77:H80)</f>
        <v>2603887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f>10620+6809</f>
        <v>17429</v>
      </c>
      <c r="H78" s="166">
        <f>20823+27161</f>
        <v>47984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1500</v>
      </c>
      <c r="H80" s="168">
        <v>27300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7898956</v>
      </c>
      <c r="E81" s="131">
        <f t="shared" ref="E81:E90" si="6">IF((F81+I81+J81+K81+L81)&gt;0,(F81+I81+J81+K81+L81)," ")</f>
        <v>7866456</v>
      </c>
      <c r="F81" s="131">
        <f t="shared" si="2"/>
        <v>5214243</v>
      </c>
      <c r="G81" s="131">
        <f>SUM(G82:G86)</f>
        <v>3771284</v>
      </c>
      <c r="H81" s="131">
        <f>SUM(H82:H86)</f>
        <v>1442959</v>
      </c>
      <c r="I81" s="131">
        <f>SUM(I82:I86)</f>
        <v>494997</v>
      </c>
      <c r="J81" s="131">
        <f>SUM(J82:J86)</f>
        <v>2157216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1382635</v>
      </c>
      <c r="G82" s="166">
        <v>943891</v>
      </c>
      <c r="H82" s="176">
        <v>438744</v>
      </c>
      <c r="I82" s="166">
        <v>248338</v>
      </c>
      <c r="J82" s="176">
        <v>97028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2295913</v>
      </c>
      <c r="E83" s="175">
        <f t="shared" si="6"/>
        <v>2263413</v>
      </c>
      <c r="F83" s="164">
        <f t="shared" si="2"/>
        <v>2258413</v>
      </c>
      <c r="G83" s="166">
        <v>1458568</v>
      </c>
      <c r="H83" s="165">
        <v>799845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246659</v>
      </c>
      <c r="J84" s="165">
        <v>2048938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770664</v>
      </c>
      <c r="G85" s="166">
        <v>638010</v>
      </c>
      <c r="H85" s="165">
        <v>132654</v>
      </c>
      <c r="I85" s="166"/>
      <c r="J85" s="165">
        <v>6200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2788663</v>
      </c>
      <c r="E87" s="141">
        <f t="shared" si="6"/>
        <v>2788663</v>
      </c>
      <c r="F87" s="131">
        <f>IF((G87+H87)&gt;0,(G87+H87)," ")</f>
        <v>2492219</v>
      </c>
      <c r="G87" s="141">
        <f>SUM(G88:G91)</f>
        <v>2302781</v>
      </c>
      <c r="H87" s="131">
        <f>SUM(H88:H90)</f>
        <v>189438</v>
      </c>
      <c r="I87" s="141">
        <f>SUM(I88:I92)</f>
        <v>290245</v>
      </c>
      <c r="J87" s="131">
        <f>SUM(J88:J90)</f>
        <v>6199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225500</v>
      </c>
      <c r="H89" s="165">
        <v>52533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2205585</v>
      </c>
      <c r="E90" s="175">
        <f t="shared" si="6"/>
        <v>2205585</v>
      </c>
      <c r="F90" s="164">
        <f>IF((G90+H90)&gt;0,(G90+H90)," ")</f>
        <v>2199786</v>
      </c>
      <c r="G90" s="166">
        <v>2062881</v>
      </c>
      <c r="H90" s="165">
        <v>136905</v>
      </c>
      <c r="I90" s="166"/>
      <c r="J90" s="165">
        <v>5799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10965946</v>
      </c>
      <c r="E94" s="141">
        <f t="shared" ref="E94:E100" si="8">IF((F94+I94+J94+K94+L94)&gt;0,(F94+I94+J94+K94+L94)," ")</f>
        <v>10965946</v>
      </c>
      <c r="F94" s="131">
        <f t="shared" ref="F94:F99" si="9">IF((G94+H94)&gt;0,(G94+H94)," ")</f>
        <v>10255626</v>
      </c>
      <c r="G94" s="141">
        <f>SUM(G95:G105)</f>
        <v>7312992</v>
      </c>
      <c r="H94" s="131">
        <f>SUM(H95:H105)</f>
        <v>2942634</v>
      </c>
      <c r="I94" s="141">
        <f>SUM(I96:I105)</f>
        <v>418752</v>
      </c>
      <c r="J94" s="131">
        <f>J95+J96+J97+J98+J99+J100+J102+J103+J104+J105</f>
        <v>291568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250557</v>
      </c>
      <c r="H95" s="166">
        <v>17331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941767</v>
      </c>
      <c r="G97" s="165">
        <v>809201</v>
      </c>
      <c r="H97" s="166">
        <v>132566</v>
      </c>
      <c r="I97" s="365">
        <v>0</v>
      </c>
      <c r="J97" s="166">
        <v>2540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241949</v>
      </c>
      <c r="H98" s="166">
        <v>36988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1359395</v>
      </c>
      <c r="E99" s="164">
        <f t="shared" si="8"/>
        <v>1359395</v>
      </c>
      <c r="F99" s="164">
        <f t="shared" si="9"/>
        <v>1355283</v>
      </c>
      <c r="G99" s="165">
        <v>782922</v>
      </c>
      <c r="H99" s="166">
        <v>572361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418752</v>
      </c>
      <c r="E101" s="164">
        <f>I101</f>
        <v>418752</v>
      </c>
      <c r="F101" s="164"/>
      <c r="G101" s="165"/>
      <c r="H101" s="166"/>
      <c r="I101" s="165">
        <v>418752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4103598</v>
      </c>
      <c r="E102" s="164">
        <f>IF((F102+I102+J102+K102+L102)&gt;0,(F102+I102+J102+K102+L102)," ")</f>
        <v>4103598</v>
      </c>
      <c r="F102" s="164">
        <f>IF((G102+H102)&gt;0,(G102+H102)," ")</f>
        <v>3963121</v>
      </c>
      <c r="G102" s="165">
        <v>3035850</v>
      </c>
      <c r="H102" s="166">
        <v>927271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2237299</v>
      </c>
      <c r="E103" s="164">
        <f>IF((F103+I103+J103+K103+L103)&gt;0,(F103+I103+J103+K103+L103)," ")</f>
        <v>2237299</v>
      </c>
      <c r="F103" s="164">
        <f>IF((G103+H103)&gt;0,(G103+H103)," ")</f>
        <v>2158370</v>
      </c>
      <c r="G103" s="165">
        <v>1378313</v>
      </c>
      <c r="H103" s="166">
        <v>780057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60" t="s">
        <v>166</v>
      </c>
      <c r="B117" s="461"/>
      <c r="C117" s="462"/>
      <c r="D117" s="450">
        <f>IF((E117+M117)&gt;0,(E117+M117),"")</f>
        <v>71203047</v>
      </c>
      <c r="E117" s="450">
        <f t="shared" ref="E117" si="10">IF((F117+I117+J117+K117+L117)&gt;0,(F117+I117+J117+K117+L117),"")</f>
        <v>67404101</v>
      </c>
      <c r="F117" s="450">
        <f>IF((G117+H117)&gt;0,(G117+H117),"")</f>
        <v>60471098</v>
      </c>
      <c r="G117" s="458">
        <f>G27+G31+G36+G42+G50+G62+G75+G81+G87+G94+G114+G109+G34</f>
        <v>42747215.939999998</v>
      </c>
      <c r="H117" s="458">
        <f>H24+H27+H31+H34+H36+H42+H50+H55+H57+H62+H75+H81+H87+H94+H109+H114+H106+H21</f>
        <v>17723882.060000002</v>
      </c>
      <c r="I117" s="450">
        <f>I24+I62+I81+I87+I94+I109+I106+I21+I31+I114+I75+I50+I27</f>
        <v>2118582</v>
      </c>
      <c r="J117" s="450">
        <f>J24+J27++J42+J50+J57+J62+J81+J87+J94+J36</f>
        <v>3445657</v>
      </c>
      <c r="K117" s="450">
        <f>K24+K27+K31+K34+K36+K42+K50+K55+K57+K75+K81+K87+K94+K109+K114+K62</f>
        <v>847704</v>
      </c>
      <c r="L117" s="450">
        <f>L24+L27+L31+L34+L36+L42+L50+L55+L57+L62+L75+L81+L87+L94+L109+L114</f>
        <v>521060</v>
      </c>
      <c r="M117" s="450">
        <f t="shared" ref="M117" si="11">N117</f>
        <v>3798946</v>
      </c>
      <c r="N117" s="456">
        <f>N34+N36+N42+N62+N57+N94+N87+N50+N27+N75+N81</f>
        <v>3798946</v>
      </c>
      <c r="O117" s="417">
        <f t="shared" ref="O117" si="12">O42</f>
        <v>222000</v>
      </c>
      <c r="P117" s="23"/>
      <c r="Q117" s="22"/>
    </row>
    <row r="118" spans="1:17" s="24" customFormat="1" ht="18.75" customHeight="1" thickBot="1">
      <c r="A118" s="463"/>
      <c r="B118" s="464"/>
      <c r="C118" s="465"/>
      <c r="D118" s="451"/>
      <c r="E118" s="451"/>
      <c r="F118" s="451"/>
      <c r="G118" s="459"/>
      <c r="H118" s="459"/>
      <c r="I118" s="451"/>
      <c r="J118" s="451"/>
      <c r="K118" s="451"/>
      <c r="L118" s="451"/>
      <c r="M118" s="451"/>
      <c r="N118" s="457"/>
      <c r="O118" s="418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48" t="s">
        <v>217</v>
      </c>
      <c r="L121" s="448"/>
      <c r="M121" s="448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9" t="s">
        <v>57</v>
      </c>
      <c r="L122" s="449"/>
      <c r="M122" s="449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49" t="s">
        <v>185</v>
      </c>
      <c r="L124" s="449"/>
      <c r="M124" s="449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48" t="s">
        <v>218</v>
      </c>
      <c r="L125" s="448"/>
      <c r="M125" s="448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49" t="s">
        <v>57</v>
      </c>
      <c r="L128" s="449"/>
      <c r="M128" s="449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54"/>
      <c r="D194" s="454"/>
      <c r="E194" s="454"/>
      <c r="F194" s="454"/>
      <c r="G194" s="454"/>
      <c r="H194" s="454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54"/>
      <c r="D246" s="454"/>
      <c r="E246" s="454"/>
      <c r="F246" s="454"/>
      <c r="G246" s="454"/>
      <c r="H246" s="454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55"/>
      <c r="B256" s="455"/>
      <c r="C256" s="455"/>
      <c r="D256" s="455"/>
      <c r="E256" s="455"/>
      <c r="F256" s="455"/>
      <c r="G256" s="455"/>
      <c r="H256" s="455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55"/>
      <c r="B257" s="455"/>
      <c r="C257" s="455"/>
      <c r="D257" s="455"/>
      <c r="E257" s="455"/>
      <c r="F257" s="455"/>
      <c r="G257" s="455"/>
      <c r="H257" s="455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55"/>
      <c r="B258" s="455"/>
      <c r="C258" s="455"/>
      <c r="D258" s="455"/>
      <c r="E258" s="455"/>
      <c r="F258" s="455"/>
      <c r="G258" s="455"/>
      <c r="H258" s="455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  <mergeCell ref="K125:M125"/>
    <mergeCell ref="K124:M124"/>
    <mergeCell ref="K117:K118"/>
    <mergeCell ref="L117:L118"/>
    <mergeCell ref="M117:M118"/>
    <mergeCell ref="L16:L19"/>
    <mergeCell ref="F17:F19"/>
    <mergeCell ref="J17:J19"/>
    <mergeCell ref="N17:N19"/>
    <mergeCell ref="G18:G19"/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49" firstPageNumber="11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2015-12-10T07:06:07Z</cp:lastPrinted>
  <dcterms:created xsi:type="dcterms:W3CDTF">2011-09-13T09:57:08Z</dcterms:created>
  <dcterms:modified xsi:type="dcterms:W3CDTF">2015-12-11T10:57:46Z</dcterms:modified>
</cp:coreProperties>
</file>