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ub\Desktop\"/>
    </mc:Choice>
  </mc:AlternateContent>
  <bookViews>
    <workbookView xWindow="0" yWindow="60" windowWidth="28800" windowHeight="11775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Arkusz1!$A$1:$O$133</definedName>
  </definedNames>
  <calcPr calcId="152511"/>
</workbook>
</file>

<file path=xl/calcChain.xml><?xml version="1.0" encoding="utf-8"?>
<calcChain xmlns="http://schemas.openxmlformats.org/spreadsheetml/2006/main">
  <c r="H68" i="1" l="1"/>
  <c r="N83" i="1"/>
  <c r="N32" i="1"/>
  <c r="J105" i="1" l="1"/>
  <c r="H64" i="1"/>
  <c r="H32" i="1"/>
  <c r="J101" i="1" l="1"/>
  <c r="G101" i="1"/>
  <c r="J97" i="1"/>
  <c r="M97" i="1"/>
  <c r="E97" i="1"/>
  <c r="D97" i="1" s="1"/>
  <c r="J66" i="1"/>
  <c r="G66" i="1"/>
  <c r="H38" i="1"/>
  <c r="G111" i="1" l="1"/>
  <c r="F112" i="1"/>
  <c r="E112" i="1" s="1"/>
  <c r="D112" i="1" l="1"/>
  <c r="F52" i="1"/>
  <c r="E52" i="1" s="1"/>
  <c r="D52" i="1" s="1"/>
  <c r="H50" i="1"/>
  <c r="H21" i="1" l="1"/>
  <c r="F24" i="1"/>
  <c r="E24" i="1" s="1"/>
  <c r="H91" i="1" l="1"/>
  <c r="G91" i="1"/>
  <c r="E98" i="1" l="1"/>
  <c r="J93" i="1"/>
  <c r="N21" i="1" l="1"/>
  <c r="M21" i="1" s="1"/>
  <c r="M24" i="1"/>
  <c r="D24" i="1" s="1"/>
  <c r="H82" i="1" l="1"/>
  <c r="F84" i="1"/>
  <c r="E84" i="1" s="1"/>
  <c r="D84" i="1" s="1"/>
  <c r="E119" i="1" l="1"/>
  <c r="H118" i="1"/>
  <c r="N53" i="1"/>
  <c r="M54" i="1"/>
  <c r="D54" i="1" s="1"/>
  <c r="N30" i="1"/>
  <c r="M33" i="1"/>
  <c r="D33" i="1" s="1"/>
  <c r="M107" i="1" l="1"/>
  <c r="E31" i="1"/>
  <c r="D31" i="1" s="1"/>
  <c r="I30" i="1"/>
  <c r="I118" i="1" l="1"/>
  <c r="E121" i="1"/>
  <c r="D121" i="1" s="1"/>
  <c r="H123" i="1" l="1"/>
  <c r="F125" i="1"/>
  <c r="E125" i="1" s="1"/>
  <c r="E56" i="1"/>
  <c r="D56" i="1" s="1"/>
  <c r="I53" i="1"/>
  <c r="I81" i="1" l="1"/>
  <c r="N42" i="1"/>
  <c r="K42" i="1"/>
  <c r="J42" i="1"/>
  <c r="G42" i="1"/>
  <c r="H42" i="1"/>
  <c r="I42" i="1"/>
  <c r="E48" i="1"/>
  <c r="D48" i="1" s="1"/>
  <c r="H41" i="1"/>
  <c r="G41" i="1"/>
  <c r="I34" i="1"/>
  <c r="F77" i="1" l="1"/>
  <c r="H65" i="1"/>
  <c r="G65" i="1"/>
  <c r="D125" i="1" l="1"/>
  <c r="I123" i="1"/>
  <c r="D119" i="1"/>
  <c r="I93" i="1"/>
  <c r="F87" i="1"/>
  <c r="E87" i="1" s="1"/>
  <c r="I82" i="1"/>
  <c r="I65" i="1"/>
  <c r="M68" i="1" l="1"/>
  <c r="F58" i="1" l="1"/>
  <c r="G57" i="1"/>
  <c r="F83" i="1" l="1"/>
  <c r="E83" i="1" s="1"/>
  <c r="F79" i="1" l="1"/>
  <c r="E79" i="1" s="1"/>
  <c r="D79" i="1" s="1"/>
  <c r="F72" i="1"/>
  <c r="E72" i="1" s="1"/>
  <c r="D72" i="1" s="1"/>
  <c r="F70" i="1"/>
  <c r="E70" i="1" s="1"/>
  <c r="D70" i="1" s="1"/>
  <c r="F69" i="1"/>
  <c r="E69" i="1" s="1"/>
  <c r="D69" i="1" s="1"/>
  <c r="F68" i="1"/>
  <c r="E68" i="1" s="1"/>
  <c r="D68" i="1" s="1"/>
  <c r="F51" i="1" l="1"/>
  <c r="E51" i="1" s="1"/>
  <c r="D51" i="1" s="1"/>
  <c r="F50" i="1"/>
  <c r="E50" i="1" s="1"/>
  <c r="D50" i="1" s="1"/>
  <c r="H53" i="1"/>
  <c r="F32" i="1"/>
  <c r="M124" i="1" l="1"/>
  <c r="D124" i="1" s="1"/>
  <c r="N123" i="1"/>
  <c r="M123" i="1" s="1"/>
  <c r="O30" i="1" l="1"/>
  <c r="M53" i="1" l="1"/>
  <c r="J115" i="1"/>
  <c r="F114" i="1"/>
  <c r="E114" i="1" s="1"/>
  <c r="D114" i="1" s="1"/>
  <c r="F113" i="1"/>
  <c r="N89" i="1"/>
  <c r="M89" i="1" s="1"/>
  <c r="M90" i="1"/>
  <c r="O82" i="1"/>
  <c r="N87" i="1"/>
  <c r="M87" i="1" s="1"/>
  <c r="D87" i="1" s="1"/>
  <c r="F80" i="1"/>
  <c r="E80" i="1" s="1"/>
  <c r="J65" i="1"/>
  <c r="K39" i="1"/>
  <c r="O39" i="1"/>
  <c r="H34" i="1"/>
  <c r="G34" i="1"/>
  <c r="F35" i="1"/>
  <c r="E35" i="1" s="1"/>
  <c r="F36" i="1"/>
  <c r="E113" i="1" l="1"/>
  <c r="F111" i="1"/>
  <c r="O127" i="1"/>
  <c r="F34" i="1"/>
  <c r="H57" i="1"/>
  <c r="I57" i="1"/>
  <c r="D113" i="1" l="1"/>
  <c r="D111" i="1" s="1"/>
  <c r="E111" i="1"/>
  <c r="E58" i="1"/>
  <c r="D58" i="1" s="1"/>
  <c r="D57" i="1" s="1"/>
  <c r="F57" i="1"/>
  <c r="E29" i="1"/>
  <c r="D29" i="1" s="1"/>
  <c r="K28" i="1"/>
  <c r="E28" i="1" s="1"/>
  <c r="D28" i="1" s="1"/>
  <c r="E57" i="1" l="1"/>
  <c r="H111" i="1" l="1"/>
  <c r="I111" i="1"/>
  <c r="J111" i="1"/>
  <c r="N115" i="1" l="1"/>
  <c r="D98" i="1"/>
  <c r="K93" i="1"/>
  <c r="D80" i="1"/>
  <c r="F42" i="1" l="1"/>
  <c r="G39" i="1"/>
  <c r="H39" i="1"/>
  <c r="F26" i="1" l="1"/>
  <c r="E26" i="1" s="1"/>
  <c r="H25" i="1"/>
  <c r="E116" i="1"/>
  <c r="D116" i="1" s="1"/>
  <c r="I115" i="1"/>
  <c r="N82" i="1"/>
  <c r="M83" i="1"/>
  <c r="D83" i="1" s="1"/>
  <c r="F38" i="1"/>
  <c r="D35" i="1"/>
  <c r="K30" i="1"/>
  <c r="F22" i="1"/>
  <c r="F21" i="1" s="1"/>
  <c r="F81" i="1"/>
  <c r="E81" i="1" s="1"/>
  <c r="F96" i="1"/>
  <c r="E96" i="1" s="1"/>
  <c r="D96" i="1" s="1"/>
  <c r="F25" i="1" l="1"/>
  <c r="M82" i="1"/>
  <c r="E22" i="1"/>
  <c r="D22" i="1" s="1"/>
  <c r="M96" i="1"/>
  <c r="N93" i="1"/>
  <c r="M93" i="1" s="1"/>
  <c r="K65" i="1"/>
  <c r="K127" i="1" s="1"/>
  <c r="M55" i="1"/>
  <c r="M32" i="1"/>
  <c r="M30" i="1" s="1"/>
  <c r="E23" i="1"/>
  <c r="D23" i="1" s="1"/>
  <c r="I21" i="1"/>
  <c r="F122" i="1"/>
  <c r="N99" i="1"/>
  <c r="M99" i="1" s="1"/>
  <c r="M102" i="1"/>
  <c r="M71" i="1"/>
  <c r="H62" i="1"/>
  <c r="H61" i="1" s="1"/>
  <c r="G118" i="1"/>
  <c r="E77" i="1"/>
  <c r="D77" i="1" s="1"/>
  <c r="F41" i="1"/>
  <c r="M115" i="1"/>
  <c r="M117" i="1"/>
  <c r="F86" i="1"/>
  <c r="M45" i="1"/>
  <c r="M42" i="1" s="1"/>
  <c r="J39" i="1"/>
  <c r="M38" i="1"/>
  <c r="M37" i="1" s="1"/>
  <c r="F126" i="1"/>
  <c r="G123" i="1"/>
  <c r="E120" i="1"/>
  <c r="D120" i="1" s="1"/>
  <c r="F117" i="1"/>
  <c r="E117" i="1" s="1"/>
  <c r="H115" i="1"/>
  <c r="F115" i="1" s="1"/>
  <c r="F110" i="1"/>
  <c r="E110" i="1" s="1"/>
  <c r="D110" i="1" s="1"/>
  <c r="F109" i="1"/>
  <c r="E109" i="1" s="1"/>
  <c r="D109" i="1" s="1"/>
  <c r="F108" i="1"/>
  <c r="E108" i="1" s="1"/>
  <c r="D108" i="1" s="1"/>
  <c r="F107" i="1"/>
  <c r="E107" i="1" s="1"/>
  <c r="D107" i="1" s="1"/>
  <c r="E106" i="1"/>
  <c r="D106" i="1" s="1"/>
  <c r="E105" i="1"/>
  <c r="D105" i="1" s="1"/>
  <c r="F104" i="1"/>
  <c r="E104" i="1" s="1"/>
  <c r="D104" i="1" s="1"/>
  <c r="F103" i="1"/>
  <c r="E103" i="1" s="1"/>
  <c r="D103" i="1" s="1"/>
  <c r="F102" i="1"/>
  <c r="E102" i="1" s="1"/>
  <c r="F101" i="1"/>
  <c r="E101" i="1" s="1"/>
  <c r="D101" i="1" s="1"/>
  <c r="F100" i="1"/>
  <c r="E100" i="1" s="1"/>
  <c r="D100" i="1" s="1"/>
  <c r="J99" i="1"/>
  <c r="I99" i="1"/>
  <c r="H99" i="1"/>
  <c r="G99" i="1"/>
  <c r="F95" i="1"/>
  <c r="E95" i="1" s="1"/>
  <c r="D95" i="1" s="1"/>
  <c r="E94" i="1"/>
  <c r="D94" i="1" s="1"/>
  <c r="H93" i="1"/>
  <c r="G93" i="1"/>
  <c r="F92" i="1"/>
  <c r="E92" i="1" s="1"/>
  <c r="D92" i="1" s="1"/>
  <c r="F91" i="1"/>
  <c r="E91" i="1" s="1"/>
  <c r="D91" i="1" s="1"/>
  <c r="F90" i="1"/>
  <c r="E90" i="1" s="1"/>
  <c r="D90" i="1" s="1"/>
  <c r="J89" i="1"/>
  <c r="I89" i="1"/>
  <c r="H89" i="1"/>
  <c r="G89" i="1"/>
  <c r="F85" i="1"/>
  <c r="E85" i="1" s="1"/>
  <c r="D85" i="1" s="1"/>
  <c r="G82" i="1"/>
  <c r="F82" i="1" s="1"/>
  <c r="E82" i="1" s="1"/>
  <c r="F78" i="1"/>
  <c r="E78" i="1" s="1"/>
  <c r="D78" i="1" s="1"/>
  <c r="F76" i="1"/>
  <c r="E76" i="1" s="1"/>
  <c r="D76" i="1" s="1"/>
  <c r="F75" i="1"/>
  <c r="E75" i="1" s="1"/>
  <c r="D75" i="1" s="1"/>
  <c r="F74" i="1"/>
  <c r="E74" i="1" s="1"/>
  <c r="D74" i="1" s="1"/>
  <c r="M73" i="1"/>
  <c r="F73" i="1"/>
  <c r="E73" i="1" s="1"/>
  <c r="F71" i="1"/>
  <c r="F67" i="1"/>
  <c r="E67" i="1" s="1"/>
  <c r="D67" i="1" s="1"/>
  <c r="F66" i="1"/>
  <c r="E66" i="1" s="1"/>
  <c r="D66" i="1" s="1"/>
  <c r="N65" i="1"/>
  <c r="F64" i="1"/>
  <c r="E64" i="1" s="1"/>
  <c r="D64" i="1" s="1"/>
  <c r="F63" i="1"/>
  <c r="E63" i="1" s="1"/>
  <c r="D63" i="1" s="1"/>
  <c r="E60" i="1"/>
  <c r="D60" i="1" s="1"/>
  <c r="L59" i="1"/>
  <c r="F55" i="1"/>
  <c r="E55" i="1" s="1"/>
  <c r="D55" i="1" s="1"/>
  <c r="J53" i="1"/>
  <c r="G53" i="1"/>
  <c r="F47" i="1"/>
  <c r="E47" i="1" s="1"/>
  <c r="D47" i="1" s="1"/>
  <c r="F46" i="1"/>
  <c r="E46" i="1" s="1"/>
  <c r="D46" i="1" s="1"/>
  <c r="F45" i="1"/>
  <c r="E45" i="1" s="1"/>
  <c r="F44" i="1"/>
  <c r="E44" i="1" s="1"/>
  <c r="D44" i="1" s="1"/>
  <c r="F43" i="1"/>
  <c r="E43" i="1" s="1"/>
  <c r="D43" i="1" s="1"/>
  <c r="E42" i="1"/>
  <c r="M40" i="1"/>
  <c r="F40" i="1"/>
  <c r="E40" i="1" s="1"/>
  <c r="N39" i="1"/>
  <c r="E38" i="1"/>
  <c r="D38" i="1" s="1"/>
  <c r="N37" i="1"/>
  <c r="H37" i="1"/>
  <c r="G37" i="1"/>
  <c r="E32" i="1"/>
  <c r="J30" i="1"/>
  <c r="H30" i="1"/>
  <c r="G30" i="1"/>
  <c r="E27" i="1"/>
  <c r="D27" i="1" s="1"/>
  <c r="D26" i="1"/>
  <c r="J25" i="1"/>
  <c r="I25" i="1"/>
  <c r="M39" i="1" l="1"/>
  <c r="N127" i="1"/>
  <c r="I127" i="1"/>
  <c r="G127" i="1"/>
  <c r="D82" i="1"/>
  <c r="E126" i="1"/>
  <c r="D126" i="1" s="1"/>
  <c r="E86" i="1"/>
  <c r="D86" i="1" s="1"/>
  <c r="E122" i="1"/>
  <c r="D122" i="1" s="1"/>
  <c r="D117" i="1"/>
  <c r="D115" i="1" s="1"/>
  <c r="F61" i="1"/>
  <c r="E61" i="1" s="1"/>
  <c r="H127" i="1"/>
  <c r="D42" i="1"/>
  <c r="J127" i="1"/>
  <c r="D102" i="1"/>
  <c r="F118" i="1"/>
  <c r="D45" i="1"/>
  <c r="D32" i="1"/>
  <c r="F62" i="1"/>
  <c r="E62" i="1" s="1"/>
  <c r="D62" i="1" s="1"/>
  <c r="E25" i="1"/>
  <c r="D25" i="1" s="1"/>
  <c r="L127" i="1"/>
  <c r="E59" i="1"/>
  <c r="D59" i="1" s="1"/>
  <c r="E115" i="1"/>
  <c r="F37" i="1"/>
  <c r="E37" i="1" s="1"/>
  <c r="D37" i="1" s="1"/>
  <c r="E21" i="1"/>
  <c r="D21" i="1" s="1"/>
  <c r="M65" i="1"/>
  <c r="N61" i="1"/>
  <c r="M61" i="1"/>
  <c r="E41" i="1"/>
  <c r="D41" i="1" s="1"/>
  <c r="E36" i="1"/>
  <c r="D81" i="1"/>
  <c r="E71" i="1"/>
  <c r="D71" i="1" s="1"/>
  <c r="F39" i="1"/>
  <c r="E39" i="1" s="1"/>
  <c r="D39" i="1" s="1"/>
  <c r="D40" i="1"/>
  <c r="F53" i="1"/>
  <c r="E53" i="1" s="1"/>
  <c r="D73" i="1"/>
  <c r="F89" i="1"/>
  <c r="F93" i="1"/>
  <c r="E93" i="1" s="1"/>
  <c r="D93" i="1" s="1"/>
  <c r="F123" i="1"/>
  <c r="E123" i="1" s="1"/>
  <c r="F99" i="1"/>
  <c r="E99" i="1" s="1"/>
  <c r="D99" i="1" s="1"/>
  <c r="F65" i="1"/>
  <c r="E65" i="1" s="1"/>
  <c r="F30" i="1"/>
  <c r="E30" i="1" s="1"/>
  <c r="D30" i="1" s="1"/>
  <c r="E118" i="1" l="1"/>
  <c r="D118" i="1" s="1"/>
  <c r="D61" i="1"/>
  <c r="E89" i="1"/>
  <c r="D89" i="1" s="1"/>
  <c r="D36" i="1"/>
  <c r="E34" i="1"/>
  <c r="D34" i="1" s="1"/>
  <c r="M127" i="1"/>
  <c r="D65" i="1"/>
  <c r="D53" i="1"/>
  <c r="D123" i="1"/>
  <c r="F127" i="1"/>
  <c r="E127" i="1" s="1"/>
  <c r="D127" i="1" l="1"/>
</calcChain>
</file>

<file path=xl/sharedStrings.xml><?xml version="1.0" encoding="utf-8"?>
<sst xmlns="http://schemas.openxmlformats.org/spreadsheetml/2006/main" count="285" uniqueCount="226">
  <si>
    <t>WYDATKI BUDŻETU POWIATU WĄGROWIECKIEGO</t>
  </si>
  <si>
    <t xml:space="preserve">                  W PODZIALE NA DZIAŁY I ROZDZIAŁY KLASYFIKACJI Z WYODRĘBNIENIEM WYNAGRODZEŃ I SKŁADEK OD NICH NALICZANYCH, DOTACJI NA ZADANIA BIEŻĄCE,</t>
  </si>
  <si>
    <t xml:space="preserve">              ŚWIADCZEŃ NA RZECZ OSÓB FIZYCZNYCH, WYDATKÓW NA PROGRAMY FINANSOWANE Z UDZIAŁEM ŚRODKÓW, O KTÓRYCH MOWA W ART.5 UST. 1 PKT 2 i 3 UOFP</t>
  </si>
  <si>
    <t>Dział</t>
  </si>
  <si>
    <t>Rozdział</t>
  </si>
  <si>
    <t>Nazwa</t>
  </si>
  <si>
    <t>Plan</t>
  </si>
  <si>
    <t>z tego:</t>
  </si>
  <si>
    <t>wydatki</t>
  </si>
  <si>
    <t>bieżące</t>
  </si>
  <si>
    <t xml:space="preserve">wydatki </t>
  </si>
  <si>
    <t>w tym na:</t>
  </si>
  <si>
    <t>dotacje na</t>
  </si>
  <si>
    <t xml:space="preserve">świadczenia na </t>
  </si>
  <si>
    <t>obsługa</t>
  </si>
  <si>
    <t>majątkowe</t>
  </si>
  <si>
    <t>inwestycje i</t>
  </si>
  <si>
    <t>jednostek</t>
  </si>
  <si>
    <t>wynagrodzenia i</t>
  </si>
  <si>
    <t xml:space="preserve">wydatki związane </t>
  </si>
  <si>
    <t>zadania bieżące</t>
  </si>
  <si>
    <t>rzecz osób</t>
  </si>
  <si>
    <t>na programy</t>
  </si>
  <si>
    <t>długu</t>
  </si>
  <si>
    <t>zakupy</t>
  </si>
  <si>
    <t>budżetowych</t>
  </si>
  <si>
    <t>składki od nich</t>
  </si>
  <si>
    <t>z realizacją ich</t>
  </si>
  <si>
    <t>fizycznych</t>
  </si>
  <si>
    <t>finansowane z</t>
  </si>
  <si>
    <t>inwestycyjne</t>
  </si>
  <si>
    <t>naliczane</t>
  </si>
  <si>
    <t>statutowych</t>
  </si>
  <si>
    <t>udziałem środków,</t>
  </si>
  <si>
    <t>zadań</t>
  </si>
  <si>
    <t>o których mowa w</t>
  </si>
  <si>
    <t>art.5 ust. 1 pkt 2 i 3 uofp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</si>
  <si>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</si>
  <si>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</si>
  <si>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</si>
  <si>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</si>
  <si>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</si>
  <si>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</si>
  <si>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</si>
  <si>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</si>
  <si>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</si>
  <si>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Pozostała działalność</t>
  </si>
  <si>
    <t>020</t>
  </si>
  <si>
    <t>Leśnictwo</t>
  </si>
  <si>
    <t>02001</t>
  </si>
  <si>
    <t>Gospodarka leśna</t>
  </si>
  <si>
    <t>02002</t>
  </si>
  <si>
    <t>Nadzór nad gospodarką leśną</t>
  </si>
  <si>
    <t>Transport i łączność</t>
  </si>
  <si>
    <t>60014</t>
  </si>
  <si>
    <t>Drogi publiczne powiatowe</t>
  </si>
  <si>
    <t>Turystyka</t>
  </si>
  <si>
    <t xml:space="preserve"> </t>
  </si>
  <si>
    <t>63095</t>
  </si>
  <si>
    <t>Gospodarka mieszkaniowa</t>
  </si>
  <si>
    <t>70005</t>
  </si>
  <si>
    <t>Gospodarka gruntami i nieruchomościami</t>
  </si>
  <si>
    <t>Działalność usługowa</t>
  </si>
  <si>
    <t>71012</t>
  </si>
  <si>
    <t>71015</t>
  </si>
  <si>
    <t>Nadzór budowlany</t>
  </si>
  <si>
    <t>Administracja publiczna</t>
  </si>
  <si>
    <t>75011</t>
  </si>
  <si>
    <t>Urzędy wojewódzkie</t>
  </si>
  <si>
    <t>75019</t>
  </si>
  <si>
    <t>Rady powiatów</t>
  </si>
  <si>
    <t>75020</t>
  </si>
  <si>
    <t>Starostwa powiatowe</t>
  </si>
  <si>
    <t>75045</t>
  </si>
  <si>
    <t>Kwalifikacja wojskowa</t>
  </si>
  <si>
    <t>75075</t>
  </si>
  <si>
    <t>Promocja jednostek samorządu terytorialnego</t>
  </si>
  <si>
    <t>Bezpieczeństwo publiczne i ochrona przeciwpożarowa</t>
  </si>
  <si>
    <t>Komendy powiatowe Państwowej Straży Pożarnej</t>
  </si>
  <si>
    <t>Obsługa długu publicznego</t>
  </si>
  <si>
    <t>75702</t>
  </si>
  <si>
    <t>Obsługa papierów wartościowych, kredytów i pożyczek jednostek samorządu terytorialnego</t>
  </si>
  <si>
    <t>Różne rozliczenia</t>
  </si>
  <si>
    <t>75818</t>
  </si>
  <si>
    <t>Rezerwy ogólne i celowe</t>
  </si>
  <si>
    <t>Rezerwa ogólna</t>
  </si>
  <si>
    <t>Rezerwy celowe</t>
  </si>
  <si>
    <t>Oświata i wychowanie</t>
  </si>
  <si>
    <t>80102</t>
  </si>
  <si>
    <t>Szkoły podstawowe specjalne</t>
  </si>
  <si>
    <t>80111</t>
  </si>
  <si>
    <t>Gimnazja specjalne</t>
  </si>
  <si>
    <t>80120</t>
  </si>
  <si>
    <t>Licea ogólnokształcące</t>
  </si>
  <si>
    <t>80130</t>
  </si>
  <si>
    <t>Szkoły zawodowe</t>
  </si>
  <si>
    <t>80134</t>
  </si>
  <si>
    <t>Szkoły zawodowe specjalne</t>
  </si>
  <si>
    <t>80140</t>
  </si>
  <si>
    <t>Centra kształcenia ustawicznego i praktycznego oraz ośrodki dokształcania zawodowego</t>
  </si>
  <si>
    <t>80144</t>
  </si>
  <si>
    <t>Inne formy kształcenia osobno niewymienione</t>
  </si>
  <si>
    <t>80146</t>
  </si>
  <si>
    <t>Dokształcanie i doskonalenie nauczycieli</t>
  </si>
  <si>
    <t>80148</t>
  </si>
  <si>
    <t>Stołówki szkolne i przedszkolne</t>
  </si>
  <si>
    <t>80195</t>
  </si>
  <si>
    <t>Ochrona zdrowia</t>
  </si>
  <si>
    <t>85153</t>
  </si>
  <si>
    <t>Zwalczanie narkomanii</t>
  </si>
  <si>
    <t>85156</t>
  </si>
  <si>
    <t>Składki na ubezpieczenie zdrowotne oraz świadczenia dla osób nieobjętych obowiązkiem ubezpieczenia zdrowotnego</t>
  </si>
  <si>
    <t>85195</t>
  </si>
  <si>
    <t>Pomoc społeczna</t>
  </si>
  <si>
    <t>85202</t>
  </si>
  <si>
    <t>Domy pomocy społecznej</t>
  </si>
  <si>
    <t>Rodziny zastępcze</t>
  </si>
  <si>
    <t>85218</t>
  </si>
  <si>
    <t>Powiatowe centra pomocy rodzinie</t>
  </si>
  <si>
    <t>85220</t>
  </si>
  <si>
    <t>Jednostki specjalistycznego poradnictwa, mieszkania chronione i ośrodki interwencji kryzysowej</t>
  </si>
  <si>
    <t>Pozostałe zadania w zakresie polityki społecznej</t>
  </si>
  <si>
    <t>85311</t>
  </si>
  <si>
    <t>Rehabilitacja zawodowa i społeczna osób niepełnosprawnych</t>
  </si>
  <si>
    <t>85321</t>
  </si>
  <si>
    <t>Zespoły do spraw orzekania o niepełnosprawności</t>
  </si>
  <si>
    <t>85333</t>
  </si>
  <si>
    <t>Powiatowe urzędy pracy</t>
  </si>
  <si>
    <t>Edukacyjna opieka wychowawcza</t>
  </si>
  <si>
    <t>85401</t>
  </si>
  <si>
    <t>Świetlice szkolne</t>
  </si>
  <si>
    <t>85403</t>
  </si>
  <si>
    <t>Specjalne ośrodki szkolno-wychowawcze</t>
  </si>
  <si>
    <t>85406</t>
  </si>
  <si>
    <t>85407</t>
  </si>
  <si>
    <t>Placówki wychowania pozaszkolnego</t>
  </si>
  <si>
    <t>85410</t>
  </si>
  <si>
    <t>Internaty i bursy szkolne</t>
  </si>
  <si>
    <t>85419</t>
  </si>
  <si>
    <t>Ośrodki rewalidacyjno-wychowawcze</t>
  </si>
  <si>
    <t>85420</t>
  </si>
  <si>
    <t>Młodzieżowe ośrodki wychowawcze</t>
  </si>
  <si>
    <t>85421</t>
  </si>
  <si>
    <t>Młodzieżowe ośrodki socjoterapii</t>
  </si>
  <si>
    <t>85446</t>
  </si>
  <si>
    <t>85495</t>
  </si>
  <si>
    <t>Gospodarka komunalna i ochrona środowiska</t>
  </si>
  <si>
    <t>90095</t>
  </si>
  <si>
    <t>Kultura i ochrona dziedzictwa narodowego</t>
  </si>
  <si>
    <t>92116</t>
  </si>
  <si>
    <t>Biblioteki</t>
  </si>
  <si>
    <t>92195</t>
  </si>
  <si>
    <t xml:space="preserve">Kultura fizyczna </t>
  </si>
  <si>
    <t>92695</t>
  </si>
  <si>
    <t>OGÓŁEM</t>
  </si>
  <si>
    <t>Poradnie psychologiczno-pedagogiczne,w tym poradnie specjalistyczne</t>
  </si>
  <si>
    <t>01009</t>
  </si>
  <si>
    <t>Spółki wodne</t>
  </si>
  <si>
    <t>Rolnictwo i łowiectwo</t>
  </si>
  <si>
    <t>010</t>
  </si>
  <si>
    <t>01005</t>
  </si>
  <si>
    <t>Prace geodezyjno - urządzeniowe na potrzeby rolnictwa</t>
  </si>
  <si>
    <t>63003</t>
  </si>
  <si>
    <t>Zadania w zakresie upowszechniania turystyki</t>
  </si>
  <si>
    <t>85111</t>
  </si>
  <si>
    <t>Szpitale ogólne</t>
  </si>
  <si>
    <t>90002</t>
  </si>
  <si>
    <t>Gospodarka odpadami</t>
  </si>
  <si>
    <t>Zadania z zakresu geodezji i kartografii</t>
  </si>
  <si>
    <t>80151</t>
  </si>
  <si>
    <t>Kwalifikacyjne kursy zawodowe</t>
  </si>
  <si>
    <t>85508</t>
  </si>
  <si>
    <t>85510</t>
  </si>
  <si>
    <t>Działalność placówek opiekuńczo - wychowawczych</t>
  </si>
  <si>
    <t xml:space="preserve">Rodzina </t>
  </si>
  <si>
    <t>Wymiar sprawiedliwości</t>
  </si>
  <si>
    <t>75515</t>
  </si>
  <si>
    <t xml:space="preserve">Nieodpłatna pomoc prawna </t>
  </si>
  <si>
    <t>15013</t>
  </si>
  <si>
    <t>Przetwórstwo przemysłowe</t>
  </si>
  <si>
    <t>Rozwój kadr nowoczesnej gospodarki i przedsiębiorczości</t>
  </si>
  <si>
    <t>w tym:</t>
  </si>
  <si>
    <t>85416</t>
  </si>
  <si>
    <t>Pomoc materialna dla uczniów o charakterze motywacyjnym</t>
  </si>
  <si>
    <t>WYDATKÓW NA OBSŁUGĘ DŁUGU I WYDATKÓW MAJĄTKOWYCH W ROKU 2018</t>
  </si>
  <si>
    <t>92601</t>
  </si>
  <si>
    <t>Obiekty sportowe</t>
  </si>
  <si>
    <t>80115</t>
  </si>
  <si>
    <t>Technika</t>
  </si>
  <si>
    <t>80116</t>
  </si>
  <si>
    <t>80117</t>
  </si>
  <si>
    <t>80121</t>
  </si>
  <si>
    <t>Licea ogólnokształcące specjalne</t>
  </si>
  <si>
    <t>80152</t>
  </si>
  <si>
    <t>Obrona narodowa</t>
  </si>
  <si>
    <t>75212</t>
  </si>
  <si>
    <t>Szkoły policealne</t>
  </si>
  <si>
    <t>…………………………………………………….</t>
  </si>
  <si>
    <t>92105</t>
  </si>
  <si>
    <t>Pozostałe zadania w zakresie kultury</t>
  </si>
  <si>
    <t>92605</t>
  </si>
  <si>
    <t xml:space="preserve">Zadania w zakresie kultury fizycznej </t>
  </si>
  <si>
    <t>75095</t>
  </si>
  <si>
    <t>85395</t>
  </si>
  <si>
    <t>Załącznik Nr 2</t>
  </si>
  <si>
    <t>92120</t>
  </si>
  <si>
    <t>60001</t>
  </si>
  <si>
    <t xml:space="preserve">Krajowe pasażerskie przewozy kolejowe </t>
  </si>
  <si>
    <t xml:space="preserve">Ochrona zabytków i opieka nad zabytkami </t>
  </si>
  <si>
    <t>Komendy powiatowe Policji</t>
  </si>
  <si>
    <t>85149</t>
  </si>
  <si>
    <t>Programy polityki zdrowotnej</t>
  </si>
  <si>
    <t>Branżowe  szkoły I i II stopnia</t>
  </si>
  <si>
    <t>01042</t>
  </si>
  <si>
    <t>Wyłączenie z produkcji gruntów rolnych</t>
  </si>
  <si>
    <t>Realizacja zadań wymagających stosowania specjalnej organizacji nauki i metod pracy dla dzieci i młodzieży w  gimnazjach, klasach dotychczasowego gimnazjum prowadzonych w szkołach innego typu, liceach ogólnokształcących, technikach, szkołach policealnych, branżowych szkołach I i II stopnia i klasach dotychczasowej zasadniczej szkoły zawodowej prowadzonych w branżowych szkołach I stopnia oraz szkołach artystycznych</t>
  </si>
  <si>
    <t>75295</t>
  </si>
  <si>
    <t>85504</t>
  </si>
  <si>
    <t xml:space="preserve">Wspieranie rodziny </t>
  </si>
  <si>
    <t>85334</t>
  </si>
  <si>
    <t>Pomoc dla repatriantów</t>
  </si>
  <si>
    <t xml:space="preserve">do Uchwały Nr </t>
  </si>
  <si>
    <t xml:space="preserve">z dnia </t>
  </si>
  <si>
    <t>Rady Powiatu Wągrowieckiego</t>
  </si>
  <si>
    <t>Przewodnicząca</t>
  </si>
  <si>
    <t>/Małgorzata Osuch/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</si>
</sst>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Czcionka tekstu podstawowego"/>
      <family val="2"/>
      <charset val="238"/>
    </font>
    <font>
      <b/>
      <sz val="11"/>
      <name val="Times New Roman"/>
      <family val="1"/>
      <charset val="238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sz val="18"/>
      <name val="Times New Roman"/>
      <family val="1"/>
      <charset val="238"/>
    </font>
    <font>
      <sz val="16"/>
      <name val="Times New Roman"/>
      <family val="1"/>
      <charset val="238"/>
    </font>
    <font>
      <i/>
      <sz val="11"/>
      <name val="Times New Roman"/>
      <family val="1"/>
      <charset val="238"/>
    </font>
    <font>
      <i/>
      <sz val="12"/>
      <name val="Times New Roman"/>
      <family val="1"/>
      <charset val="238"/>
    </font>
    <font>
      <sz val="11"/>
      <name val="Czcionka tekstu podstawowego"/>
      <family val="2"/>
      <charset val="238"/>
    </font>
    <font>
      <sz val="12"/>
      <name val="Czcionka tekstu podstawowego"/>
      <family val="2"/>
      <charset val="238"/>
    </font>
    <font>
      <sz val="12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2"/>
      <color rgb="FFCCFFFF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1">
    <xf numFmtId="0" fontId="0" fillId="0" borderId="0" xfId="0"/>
    <xf numFmtId="0" fontId="3" fillId="0" borderId="0" xfId="0" applyFont="1"/>
    <xf numFmtId="0" fontId="1" fillId="0" borderId="0" xfId="0" applyFont="1" applyAlignment="1"/>
    <xf numFmtId="0" fontId="1" fillId="0" borderId="0" xfId="0" applyFont="1"/>
    <xf numFmtId="49" fontId="1" fillId="0" borderId="0" xfId="0" applyNumberFormat="1" applyFont="1" applyAlignment="1"/>
    <xf numFmtId="0" fontId="3" fillId="0" borderId="0" xfId="0" applyFont="1" applyBorder="1" applyAlignment="1"/>
    <xf numFmtId="0" fontId="3" fillId="0" borderId="0" xfId="0" applyFont="1" applyBorder="1" applyAlignment="1">
      <alignment horizontal="center"/>
    </xf>
    <xf numFmtId="49" fontId="3" fillId="0" borderId="7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49" fontId="3" fillId="0" borderId="11" xfId="0" applyNumberFormat="1" applyFont="1" applyFill="1" applyBorder="1" applyAlignment="1">
      <alignment horizontal="center"/>
    </xf>
    <xf numFmtId="49" fontId="3" fillId="0" borderId="12" xfId="0" applyNumberFormat="1" applyFont="1" applyFill="1" applyBorder="1" applyAlignment="1">
      <alignment horizontal="center"/>
    </xf>
    <xf numFmtId="4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/>
    <xf numFmtId="3" fontId="3" fillId="0" borderId="0" xfId="0" applyNumberFormat="1" applyFont="1" applyFill="1" applyBorder="1"/>
    <xf numFmtId="1" fontId="1" fillId="0" borderId="0" xfId="0" applyNumberFormat="1" applyFont="1" applyFill="1" applyBorder="1" applyAlignment="1">
      <alignment horizontal="center"/>
    </xf>
    <xf numFmtId="4" fontId="3" fillId="0" borderId="0" xfId="0" applyNumberFormat="1" applyFont="1" applyFill="1" applyBorder="1"/>
    <xf numFmtId="3" fontId="3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/>
    <xf numFmtId="4" fontId="3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>
      <alignment vertical="center"/>
    </xf>
    <xf numFmtId="4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3" fontId="3" fillId="0" borderId="0" xfId="0" applyNumberFormat="1" applyFont="1" applyFill="1" applyBorder="1" applyAlignment="1">
      <alignment vertical="center" wrapText="1"/>
    </xf>
    <xf numFmtId="3" fontId="1" fillId="0" borderId="0" xfId="0" applyNumberFormat="1" applyFont="1" applyFill="1" applyBorder="1" applyAlignment="1">
      <alignment horizontal="right"/>
    </xf>
    <xf numFmtId="3" fontId="7" fillId="0" borderId="0" xfId="0" applyNumberFormat="1" applyFont="1" applyFill="1" applyBorder="1" applyAlignment="1"/>
    <xf numFmtId="3" fontId="3" fillId="0" borderId="0" xfId="0" applyNumberFormat="1" applyFont="1" applyFill="1" applyBorder="1" applyAlignment="1"/>
    <xf numFmtId="3" fontId="1" fillId="0" borderId="0" xfId="0" applyNumberFormat="1" applyFont="1" applyFill="1" applyBorder="1" applyAlignment="1"/>
    <xf numFmtId="4" fontId="1" fillId="0" borderId="0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vertical="center" wrapText="1"/>
    </xf>
    <xf numFmtId="4" fontId="1" fillId="0" borderId="0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 wrapText="1"/>
    </xf>
    <xf numFmtId="3" fontId="3" fillId="0" borderId="0" xfId="0" applyNumberFormat="1" applyFont="1"/>
    <xf numFmtId="49" fontId="1" fillId="0" borderId="0" xfId="0" applyNumberFormat="1" applyFont="1"/>
    <xf numFmtId="49" fontId="3" fillId="0" borderId="0" xfId="0" applyNumberFormat="1" applyFont="1" applyAlignment="1">
      <alignment vertical="center" wrapText="1"/>
    </xf>
    <xf numFmtId="49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" fontId="4" fillId="0" borderId="19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/>
    </xf>
    <xf numFmtId="3" fontId="4" fillId="0" borderId="6" xfId="0" applyNumberFormat="1" applyFont="1" applyFill="1" applyBorder="1" applyAlignment="1">
      <alignment vertical="center" wrapText="1"/>
    </xf>
    <xf numFmtId="49" fontId="4" fillId="2" borderId="23" xfId="0" applyNumberFormat="1" applyFont="1" applyFill="1" applyBorder="1" applyAlignment="1">
      <alignment horizontal="center" vertical="center"/>
    </xf>
    <xf numFmtId="3" fontId="5" fillId="2" borderId="23" xfId="0" applyNumberFormat="1" applyFont="1" applyFill="1" applyBorder="1" applyAlignment="1">
      <alignment horizontal="left" vertical="center" wrapText="1"/>
    </xf>
    <xf numFmtId="3" fontId="5" fillId="2" borderId="22" xfId="0" applyNumberFormat="1" applyFont="1" applyFill="1" applyBorder="1" applyAlignment="1">
      <alignment horizontal="center" vertical="center"/>
    </xf>
    <xf numFmtId="3" fontId="5" fillId="5" borderId="5" xfId="0" applyNumberFormat="1" applyFont="1" applyFill="1" applyBorder="1" applyAlignment="1">
      <alignment horizontal="center" vertical="center"/>
    </xf>
    <xf numFmtId="3" fontId="4" fillId="5" borderId="6" xfId="0" applyNumberFormat="1" applyFont="1" applyFill="1" applyBorder="1" applyAlignment="1">
      <alignment horizontal="left" vertical="center" wrapText="1"/>
    </xf>
    <xf numFmtId="3" fontId="5" fillId="0" borderId="21" xfId="0" applyNumberFormat="1" applyFont="1" applyFill="1" applyBorder="1"/>
    <xf numFmtId="3" fontId="4" fillId="0" borderId="19" xfId="0" applyNumberFormat="1" applyFont="1" applyFill="1" applyBorder="1" applyAlignment="1">
      <alignment vertical="center" wrapText="1"/>
    </xf>
    <xf numFmtId="3" fontId="5" fillId="3" borderId="5" xfId="0" applyNumberFormat="1" applyFont="1" applyFill="1" applyBorder="1" applyAlignment="1">
      <alignment horizontal="center" vertical="center"/>
    </xf>
    <xf numFmtId="49" fontId="4" fillId="3" borderId="0" xfId="0" applyNumberFormat="1" applyFont="1" applyFill="1" applyBorder="1" applyAlignment="1">
      <alignment horizontal="center" vertical="center"/>
    </xf>
    <xf numFmtId="3" fontId="4" fillId="3" borderId="6" xfId="0" applyNumberFormat="1" applyFont="1" applyFill="1" applyBorder="1" applyAlignment="1">
      <alignment horizontal="left" vertical="center" wrapText="1"/>
    </xf>
    <xf numFmtId="3" fontId="5" fillId="0" borderId="5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center" vertical="top"/>
    </xf>
    <xf numFmtId="3" fontId="4" fillId="0" borderId="6" xfId="0" applyNumberFormat="1" applyFont="1" applyFill="1" applyBorder="1" applyAlignment="1">
      <alignment vertical="top" wrapText="1"/>
    </xf>
    <xf numFmtId="3" fontId="5" fillId="0" borderId="21" xfId="0" applyNumberFormat="1" applyFont="1" applyFill="1" applyBorder="1" applyAlignment="1">
      <alignment vertical="top"/>
    </xf>
    <xf numFmtId="49" fontId="4" fillId="0" borderId="1" xfId="0" applyNumberFormat="1" applyFont="1" applyFill="1" applyBorder="1" applyAlignment="1">
      <alignment horizontal="center" vertical="top"/>
    </xf>
    <xf numFmtId="3" fontId="4" fillId="0" borderId="19" xfId="0" applyNumberFormat="1" applyFont="1" applyFill="1" applyBorder="1" applyAlignment="1">
      <alignment vertical="top" wrapText="1"/>
    </xf>
    <xf numFmtId="3" fontId="5" fillId="0" borderId="25" xfId="0" applyNumberFormat="1" applyFont="1" applyFill="1" applyBorder="1" applyAlignment="1">
      <alignment vertical="top"/>
    </xf>
    <xf numFmtId="49" fontId="4" fillId="0" borderId="12" xfId="0" applyNumberFormat="1" applyFont="1" applyFill="1" applyBorder="1" applyAlignment="1">
      <alignment horizontal="center" vertical="top"/>
    </xf>
    <xf numFmtId="3" fontId="5" fillId="2" borderId="26" xfId="0" applyNumberFormat="1" applyFont="1" applyFill="1" applyBorder="1" applyAlignment="1">
      <alignment horizontal="center" vertical="center"/>
    </xf>
    <xf numFmtId="49" fontId="4" fillId="2" borderId="30" xfId="0" applyNumberFormat="1" applyFont="1" applyFill="1" applyBorder="1" applyAlignment="1">
      <alignment horizontal="center" vertical="center"/>
    </xf>
    <xf numFmtId="3" fontId="1" fillId="0" borderId="31" xfId="0" applyNumberFormat="1" applyFont="1" applyFill="1" applyBorder="1" applyAlignment="1">
      <alignment vertical="top"/>
    </xf>
    <xf numFmtId="3" fontId="1" fillId="0" borderId="5" xfId="0" applyNumberFormat="1" applyFont="1" applyFill="1" applyBorder="1" applyAlignment="1">
      <alignment vertical="top"/>
    </xf>
    <xf numFmtId="49" fontId="3" fillId="0" borderId="0" xfId="0" applyNumberFormat="1" applyFont="1" applyFill="1" applyBorder="1" applyAlignment="1">
      <alignment horizontal="center" vertical="top"/>
    </xf>
    <xf numFmtId="3" fontId="1" fillId="0" borderId="21" xfId="0" applyNumberFormat="1" applyFont="1" applyFill="1" applyBorder="1" applyAlignment="1">
      <alignment vertical="top"/>
    </xf>
    <xf numFmtId="49" fontId="3" fillId="0" borderId="1" xfId="0" applyNumberFormat="1" applyFont="1" applyFill="1" applyBorder="1" applyAlignment="1">
      <alignment horizontal="center" vertical="top"/>
    </xf>
    <xf numFmtId="49" fontId="4" fillId="0" borderId="7" xfId="0" applyNumberFormat="1" applyFont="1" applyFill="1" applyBorder="1" applyAlignment="1">
      <alignment horizontal="center" vertical="top"/>
    </xf>
    <xf numFmtId="49" fontId="4" fillId="0" borderId="6" xfId="0" applyNumberFormat="1" applyFont="1" applyFill="1" applyBorder="1" applyAlignment="1">
      <alignment horizontal="center" vertical="top"/>
    </xf>
    <xf numFmtId="3" fontId="1" fillId="0" borderId="25" xfId="0" applyNumberFormat="1" applyFont="1" applyFill="1" applyBorder="1" applyAlignment="1">
      <alignment vertical="top"/>
    </xf>
    <xf numFmtId="3" fontId="1" fillId="0" borderId="18" xfId="0" applyNumberFormat="1" applyFont="1" applyFill="1" applyBorder="1" applyAlignment="1">
      <alignment vertical="top"/>
    </xf>
    <xf numFmtId="49" fontId="4" fillId="0" borderId="19" xfId="0" applyNumberFormat="1" applyFont="1" applyFill="1" applyBorder="1" applyAlignment="1">
      <alignment horizontal="center" vertical="top"/>
    </xf>
    <xf numFmtId="49" fontId="4" fillId="2" borderId="27" xfId="0" applyNumberFormat="1" applyFont="1" applyFill="1" applyBorder="1" applyAlignment="1">
      <alignment horizontal="center" vertical="top"/>
    </xf>
    <xf numFmtId="3" fontId="5" fillId="2" borderId="23" xfId="0" applyNumberFormat="1" applyFont="1" applyFill="1" applyBorder="1" applyAlignment="1">
      <alignment vertical="center" wrapText="1"/>
    </xf>
    <xf numFmtId="3" fontId="5" fillId="5" borderId="5" xfId="0" applyNumberFormat="1" applyFont="1" applyFill="1" applyBorder="1" applyAlignment="1">
      <alignment vertical="top"/>
    </xf>
    <xf numFmtId="3" fontId="5" fillId="2" borderId="23" xfId="0" applyNumberFormat="1" applyFont="1" applyFill="1" applyBorder="1" applyAlignment="1">
      <alignment horizontal="right" vertical="center"/>
    </xf>
    <xf numFmtId="4" fontId="5" fillId="2" borderId="27" xfId="0" applyNumberFormat="1" applyFont="1" applyFill="1" applyBorder="1" applyAlignment="1">
      <alignment horizontal="right" vertical="center"/>
    </xf>
    <xf numFmtId="4" fontId="5" fillId="2" borderId="23" xfId="0" applyNumberFormat="1" applyFont="1" applyFill="1" applyBorder="1" applyAlignment="1">
      <alignment horizontal="right" vertical="center"/>
    </xf>
    <xf numFmtId="3" fontId="5" fillId="2" borderId="27" xfId="0" applyNumberFormat="1" applyFont="1" applyFill="1" applyBorder="1" applyAlignment="1">
      <alignment horizontal="right" vertical="center"/>
    </xf>
    <xf numFmtId="3" fontId="4" fillId="2" borderId="23" xfId="0" applyNumberFormat="1" applyFont="1" applyFill="1" applyBorder="1" applyAlignment="1">
      <alignment vertical="center"/>
    </xf>
    <xf numFmtId="3" fontId="5" fillId="2" borderId="27" xfId="0" applyNumberFormat="1" applyFont="1" applyFill="1" applyBorder="1" applyAlignment="1">
      <alignment vertical="center"/>
    </xf>
    <xf numFmtId="3" fontId="5" fillId="2" borderId="23" xfId="0" applyNumberFormat="1" applyFont="1" applyFill="1" applyBorder="1" applyAlignment="1">
      <alignment vertical="center"/>
    </xf>
    <xf numFmtId="3" fontId="5" fillId="2" borderId="30" xfId="0" applyNumberFormat="1" applyFont="1" applyFill="1" applyBorder="1" applyAlignment="1">
      <alignment horizontal="right" vertical="center"/>
    </xf>
    <xf numFmtId="49" fontId="4" fillId="4" borderId="27" xfId="0" applyNumberFormat="1" applyFont="1" applyFill="1" applyBorder="1" applyAlignment="1">
      <alignment horizontal="center" vertical="top"/>
    </xf>
    <xf numFmtId="3" fontId="5" fillId="4" borderId="22" xfId="0" applyNumberFormat="1" applyFont="1" applyFill="1" applyBorder="1" applyAlignment="1">
      <alignment horizontal="center" vertical="center"/>
    </xf>
    <xf numFmtId="3" fontId="5" fillId="4" borderId="23" xfId="0" applyNumberFormat="1" applyFont="1" applyFill="1" applyBorder="1" applyAlignment="1">
      <alignment vertical="center" wrapText="1"/>
    </xf>
    <xf numFmtId="3" fontId="5" fillId="4" borderId="23" xfId="0" applyNumberFormat="1" applyFont="1" applyFill="1" applyBorder="1" applyAlignment="1">
      <alignment horizontal="right" vertical="top"/>
    </xf>
    <xf numFmtId="3" fontId="5" fillId="4" borderId="27" xfId="0" applyNumberFormat="1" applyFont="1" applyFill="1" applyBorder="1" applyAlignment="1">
      <alignment vertical="top"/>
    </xf>
    <xf numFmtId="3" fontId="4" fillId="5" borderId="6" xfId="0" applyNumberFormat="1" applyFont="1" applyFill="1" applyBorder="1" applyAlignment="1">
      <alignment vertical="center" wrapText="1"/>
    </xf>
    <xf numFmtId="3" fontId="3" fillId="0" borderId="7" xfId="0" applyNumberFormat="1" applyFont="1" applyFill="1" applyBorder="1" applyAlignment="1">
      <alignment vertical="center" wrapText="1"/>
    </xf>
    <xf numFmtId="3" fontId="8" fillId="0" borderId="6" xfId="0" applyNumberFormat="1" applyFont="1" applyFill="1" applyBorder="1" applyAlignment="1">
      <alignment vertical="center" wrapText="1"/>
    </xf>
    <xf numFmtId="3" fontId="8" fillId="0" borderId="19" xfId="0" applyNumberFormat="1" applyFont="1" applyFill="1" applyBorder="1" applyAlignment="1">
      <alignment vertical="center" wrapText="1"/>
    </xf>
    <xf numFmtId="49" fontId="4" fillId="4" borderId="27" xfId="0" applyNumberFormat="1" applyFont="1" applyFill="1" applyBorder="1" applyAlignment="1">
      <alignment horizontal="center" vertical="center"/>
    </xf>
    <xf numFmtId="3" fontId="5" fillId="4" borderId="23" xfId="0" applyNumberFormat="1" applyFont="1" applyFill="1" applyBorder="1" applyAlignment="1">
      <alignment horizontal="right" vertical="center"/>
    </xf>
    <xf numFmtId="3" fontId="5" fillId="4" borderId="23" xfId="0" applyNumberFormat="1" applyFont="1" applyFill="1" applyBorder="1" applyAlignment="1">
      <alignment horizontal="right"/>
    </xf>
    <xf numFmtId="3" fontId="1" fillId="4" borderId="3" xfId="0" applyNumberFormat="1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right" vertical="center"/>
    </xf>
    <xf numFmtId="3" fontId="5" fillId="0" borderId="19" xfId="0" applyNumberFormat="1" applyFont="1" applyFill="1" applyBorder="1" applyAlignment="1">
      <alignment horizontal="right"/>
    </xf>
    <xf numFmtId="3" fontId="3" fillId="0" borderId="39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/>
    <xf numFmtId="3" fontId="4" fillId="0" borderId="1" xfId="0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3" fontId="4" fillId="5" borderId="6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right" vertical="center"/>
    </xf>
    <xf numFmtId="3" fontId="5" fillId="2" borderId="4" xfId="0" applyNumberFormat="1" applyFont="1" applyFill="1" applyBorder="1" applyAlignment="1">
      <alignment horizontal="right" vertical="center"/>
    </xf>
    <xf numFmtId="3" fontId="4" fillId="0" borderId="28" xfId="0" applyNumberFormat="1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horizontal="right" vertical="top"/>
    </xf>
    <xf numFmtId="3" fontId="4" fillId="3" borderId="6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top"/>
    </xf>
    <xf numFmtId="3" fontId="4" fillId="0" borderId="6" xfId="0" applyNumberFormat="1" applyFont="1" applyFill="1" applyBorder="1" applyAlignment="1">
      <alignment horizontal="right" vertical="top"/>
    </xf>
    <xf numFmtId="3" fontId="4" fillId="0" borderId="19" xfId="0" applyNumberFormat="1" applyFont="1" applyFill="1" applyBorder="1" applyAlignment="1">
      <alignment vertical="top"/>
    </xf>
    <xf numFmtId="3" fontId="5" fillId="5" borderId="6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4" fillId="0" borderId="19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horizontal="right" vertical="top"/>
    </xf>
    <xf numFmtId="3" fontId="5" fillId="5" borderId="6" xfId="0" applyNumberFormat="1" applyFont="1" applyFill="1" applyBorder="1" applyAlignment="1">
      <alignment horizontal="right" vertical="top"/>
    </xf>
    <xf numFmtId="3" fontId="4" fillId="5" borderId="6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center" wrapText="1"/>
    </xf>
    <xf numFmtId="3" fontId="3" fillId="4" borderId="37" xfId="0" applyNumberFormat="1" applyFont="1" applyFill="1" applyBorder="1" applyAlignment="1">
      <alignment horizontal="right"/>
    </xf>
    <xf numFmtId="3" fontId="4" fillId="0" borderId="19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4" fontId="3" fillId="0" borderId="38" xfId="0" applyNumberFormat="1" applyFont="1" applyFill="1" applyBorder="1" applyAlignment="1">
      <alignment horizontal="right" vertical="top"/>
    </xf>
    <xf numFmtId="4" fontId="3" fillId="0" borderId="20" xfId="0" applyNumberFormat="1" applyFont="1" applyFill="1" applyBorder="1" applyAlignment="1">
      <alignment horizontal="right" vertical="top"/>
    </xf>
    <xf numFmtId="3" fontId="1" fillId="4" borderId="37" xfId="0" applyNumberFormat="1" applyFont="1" applyFill="1" applyBorder="1" applyAlignment="1">
      <alignment horizontal="right" vertical="top"/>
    </xf>
    <xf numFmtId="3" fontId="1" fillId="0" borderId="38" xfId="0" applyNumberFormat="1" applyFont="1" applyFill="1" applyBorder="1" applyAlignment="1">
      <alignment horizontal="right" vertical="top"/>
    </xf>
    <xf numFmtId="3" fontId="1" fillId="0" borderId="20" xfId="0" applyNumberFormat="1" applyFont="1" applyFill="1" applyBorder="1" applyAlignment="1">
      <alignment horizontal="right" vertical="top"/>
    </xf>
    <xf numFmtId="49" fontId="3" fillId="2" borderId="23" xfId="0" applyNumberFormat="1" applyFont="1" applyFill="1" applyBorder="1" applyAlignment="1">
      <alignment horizontal="center" vertical="center"/>
    </xf>
    <xf numFmtId="3" fontId="1" fillId="2" borderId="27" xfId="0" applyNumberFormat="1" applyFont="1" applyFill="1" applyBorder="1" applyAlignment="1">
      <alignment horizontal="left" vertical="center" wrapText="1"/>
    </xf>
    <xf numFmtId="4" fontId="3" fillId="0" borderId="35" xfId="0" applyNumberFormat="1" applyFont="1" applyFill="1" applyBorder="1" applyAlignment="1">
      <alignment horizontal="right" vertical="top"/>
    </xf>
    <xf numFmtId="3" fontId="1" fillId="0" borderId="35" xfId="0" applyNumberFormat="1" applyFont="1" applyFill="1" applyBorder="1" applyAlignment="1">
      <alignment horizontal="right" vertical="top"/>
    </xf>
    <xf numFmtId="3" fontId="5" fillId="0" borderId="18" xfId="0" applyNumberFormat="1" applyFont="1" applyFill="1" applyBorder="1" applyAlignment="1">
      <alignment vertical="top"/>
    </xf>
    <xf numFmtId="49" fontId="4" fillId="0" borderId="28" xfId="0" applyNumberFormat="1" applyFont="1" applyFill="1" applyBorder="1" applyAlignment="1">
      <alignment horizontal="center" vertical="top"/>
    </xf>
    <xf numFmtId="3" fontId="5" fillId="2" borderId="24" xfId="0" applyNumberFormat="1" applyFont="1" applyFill="1" applyBorder="1" applyAlignment="1">
      <alignment horizontal="left" vertical="center" wrapText="1"/>
    </xf>
    <xf numFmtId="3" fontId="4" fillId="0" borderId="28" xfId="0" applyNumberFormat="1" applyFont="1" applyFill="1" applyBorder="1" applyAlignment="1">
      <alignment vertical="center" wrapText="1"/>
    </xf>
    <xf numFmtId="49" fontId="5" fillId="2" borderId="22" xfId="0" applyNumberFormat="1" applyFont="1" applyFill="1" applyBorder="1" applyAlignment="1">
      <alignment horizontal="center" vertical="center"/>
    </xf>
    <xf numFmtId="49" fontId="5" fillId="4" borderId="27" xfId="0" applyNumberFormat="1" applyFont="1" applyFill="1" applyBorder="1" applyAlignment="1">
      <alignment horizontal="center" vertical="center"/>
    </xf>
    <xf numFmtId="1" fontId="5" fillId="4" borderId="23" xfId="0" applyNumberFormat="1" applyFont="1" applyFill="1" applyBorder="1" applyAlignment="1">
      <alignment horizontal="left" vertical="center" wrapText="1"/>
    </xf>
    <xf numFmtId="3" fontId="5" fillId="4" borderId="27" xfId="0" applyNumberFormat="1" applyFont="1" applyFill="1" applyBorder="1" applyAlignment="1">
      <alignment horizontal="right" vertical="center"/>
    </xf>
    <xf numFmtId="1" fontId="1" fillId="4" borderId="37" xfId="0" applyNumberFormat="1" applyFont="1" applyFill="1" applyBorder="1" applyAlignment="1">
      <alignment horizontal="center"/>
    </xf>
    <xf numFmtId="1" fontId="1" fillId="0" borderId="47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 vertical="center" wrapText="1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15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center"/>
    </xf>
    <xf numFmtId="1" fontId="3" fillId="0" borderId="42" xfId="0" applyNumberFormat="1" applyFont="1" applyFill="1" applyBorder="1" applyAlignment="1">
      <alignment horizontal="center"/>
    </xf>
    <xf numFmtId="1" fontId="3" fillId="0" borderId="36" xfId="0" applyNumberFormat="1" applyFont="1" applyFill="1" applyBorder="1" applyAlignment="1">
      <alignment horizontal="center"/>
    </xf>
    <xf numFmtId="3" fontId="3" fillId="0" borderId="40" xfId="0" applyNumberFormat="1" applyFont="1" applyFill="1" applyBorder="1" applyAlignment="1">
      <alignment horizontal="right"/>
    </xf>
    <xf numFmtId="3" fontId="5" fillId="4" borderId="23" xfId="0" applyNumberFormat="1" applyFont="1" applyFill="1" applyBorder="1" applyAlignment="1">
      <alignment horizontal="left" vertical="center" wrapText="1"/>
    </xf>
    <xf numFmtId="4" fontId="3" fillId="4" borderId="37" xfId="0" applyNumberFormat="1" applyFont="1" applyFill="1" applyBorder="1"/>
    <xf numFmtId="4" fontId="3" fillId="0" borderId="38" xfId="0" applyNumberFormat="1" applyFont="1" applyFill="1" applyBorder="1" applyAlignment="1">
      <alignment horizontal="right"/>
    </xf>
    <xf numFmtId="3" fontId="3" fillId="0" borderId="20" xfId="0" applyNumberFormat="1" applyFont="1" applyFill="1" applyBorder="1" applyAlignment="1">
      <alignment horizontal="right"/>
    </xf>
    <xf numFmtId="3" fontId="5" fillId="0" borderId="48" xfId="0" applyNumberFormat="1" applyFont="1" applyFill="1" applyBorder="1" applyAlignment="1">
      <alignment vertical="top"/>
    </xf>
    <xf numFmtId="49" fontId="4" fillId="0" borderId="19" xfId="0" applyNumberFormat="1" applyFont="1" applyFill="1" applyBorder="1" applyAlignment="1">
      <alignment horizontal="center" vertical="center"/>
    </xf>
    <xf numFmtId="1" fontId="1" fillId="0" borderId="18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left" vertical="center" wrapText="1"/>
    </xf>
    <xf numFmtId="0" fontId="3" fillId="0" borderId="34" xfId="0" applyFont="1" applyBorder="1" applyAlignment="1">
      <alignment horizontal="center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Fill="1" applyBorder="1" applyAlignment="1">
      <alignment horizontal="center"/>
    </xf>
    <xf numFmtId="49" fontId="3" fillId="0" borderId="28" xfId="0" applyNumberFormat="1" applyFont="1" applyFill="1" applyBorder="1"/>
    <xf numFmtId="49" fontId="3" fillId="0" borderId="19" xfId="0" applyNumberFormat="1" applyFont="1" applyFill="1" applyBorder="1" applyAlignment="1">
      <alignment horizontal="center" wrapText="1"/>
    </xf>
    <xf numFmtId="49" fontId="3" fillId="0" borderId="20" xfId="0" applyNumberFormat="1" applyFont="1" applyFill="1" applyBorder="1" applyAlignment="1">
      <alignment horizontal="center" wrapText="1"/>
    </xf>
    <xf numFmtId="3" fontId="4" fillId="0" borderId="17" xfId="0" applyNumberFormat="1" applyFont="1" applyFill="1" applyBorder="1" applyAlignment="1">
      <alignment vertical="center" wrapText="1"/>
    </xf>
    <xf numFmtId="4" fontId="4" fillId="0" borderId="17" xfId="0" applyNumberFormat="1" applyFont="1" applyFill="1" applyBorder="1" applyAlignment="1">
      <alignment horizontal="right" vertical="top"/>
    </xf>
    <xf numFmtId="4" fontId="4" fillId="0" borderId="7" xfId="0" applyNumberFormat="1" applyFont="1" applyFill="1" applyBorder="1" applyAlignment="1">
      <alignment horizontal="right" vertical="top"/>
    </xf>
    <xf numFmtId="4" fontId="9" fillId="0" borderId="0" xfId="0" applyNumberFormat="1" applyFont="1" applyFill="1" applyBorder="1" applyAlignment="1">
      <alignment horizontal="right" vertical="top"/>
    </xf>
    <xf numFmtId="4" fontId="9" fillId="0" borderId="6" xfId="0" applyNumberFormat="1" applyFont="1" applyFill="1" applyBorder="1" applyAlignment="1">
      <alignment horizontal="right" vertical="top"/>
    </xf>
    <xf numFmtId="49" fontId="4" fillId="0" borderId="17" xfId="0" applyNumberFormat="1" applyFont="1" applyFill="1" applyBorder="1" applyAlignment="1">
      <alignment horizontal="center" vertical="top"/>
    </xf>
    <xf numFmtId="3" fontId="5" fillId="4" borderId="45" xfId="0" applyNumberFormat="1" applyFont="1" applyFill="1" applyBorder="1" applyAlignment="1">
      <alignment horizontal="right" vertical="center"/>
    </xf>
    <xf numFmtId="3" fontId="5" fillId="5" borderId="0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vertical="top"/>
    </xf>
    <xf numFmtId="3" fontId="4" fillId="0" borderId="1" xfId="0" applyNumberFormat="1" applyFont="1" applyFill="1" applyBorder="1" applyAlignment="1">
      <alignment vertical="top"/>
    </xf>
    <xf numFmtId="3" fontId="4" fillId="0" borderId="0" xfId="0" applyNumberFormat="1" applyFont="1" applyFill="1" applyBorder="1" applyAlignment="1">
      <alignment vertical="top"/>
    </xf>
    <xf numFmtId="49" fontId="4" fillId="0" borderId="6" xfId="0" applyNumberFormat="1" applyFont="1" applyFill="1" applyBorder="1" applyAlignment="1">
      <alignment horizontal="center" vertical="center"/>
    </xf>
    <xf numFmtId="4" fontId="4" fillId="0" borderId="28" xfId="0" applyNumberFormat="1" applyFont="1" applyFill="1" applyBorder="1" applyAlignment="1">
      <alignment horizontal="right" vertical="top"/>
    </xf>
    <xf numFmtId="4" fontId="4" fillId="0" borderId="20" xfId="0" applyNumberFormat="1" applyFont="1" applyFill="1" applyBorder="1" applyAlignment="1">
      <alignment horizontal="right" vertical="top"/>
    </xf>
    <xf numFmtId="4" fontId="5" fillId="2" borderId="30" xfId="0" applyNumberFormat="1" applyFont="1" applyFill="1" applyBorder="1" applyAlignment="1">
      <alignment horizontal="right" vertical="center"/>
    </xf>
    <xf numFmtId="4" fontId="5" fillId="4" borderId="37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5" fillId="4" borderId="4" xfId="0" applyNumberFormat="1" applyFont="1" applyFill="1" applyBorder="1" applyAlignment="1">
      <alignment vertical="center"/>
    </xf>
    <xf numFmtId="3" fontId="4" fillId="0" borderId="44" xfId="0" applyNumberFormat="1" applyFont="1" applyFill="1" applyBorder="1" applyAlignment="1">
      <alignment vertical="center"/>
    </xf>
    <xf numFmtId="3" fontId="4" fillId="0" borderId="41" xfId="0" applyNumberFormat="1" applyFont="1" applyFill="1" applyBorder="1" applyAlignment="1">
      <alignment horizontal="right" vertical="center"/>
    </xf>
    <xf numFmtId="3" fontId="4" fillId="0" borderId="1" xfId="0" applyNumberFormat="1" applyFont="1" applyFill="1" applyBorder="1"/>
    <xf numFmtId="3" fontId="4" fillId="0" borderId="39" xfId="0" applyNumberFormat="1" applyFont="1" applyFill="1" applyBorder="1" applyAlignment="1">
      <alignment vertical="center"/>
    </xf>
    <xf numFmtId="3" fontId="4" fillId="5" borderId="0" xfId="0" applyNumberFormat="1" applyFont="1" applyFill="1" applyBorder="1" applyAlignment="1">
      <alignment horizontal="right" vertical="center"/>
    </xf>
    <xf numFmtId="3" fontId="5" fillId="2" borderId="24" xfId="0" applyNumberFormat="1" applyFont="1" applyFill="1" applyBorder="1" applyAlignment="1">
      <alignment horizontal="right" vertical="center"/>
    </xf>
    <xf numFmtId="3" fontId="4" fillId="3" borderId="12" xfId="0" applyNumberFormat="1" applyFont="1" applyFill="1" applyBorder="1" applyAlignment="1">
      <alignment horizontal="right" vertical="center"/>
    </xf>
    <xf numFmtId="4" fontId="4" fillId="3" borderId="6" xfId="0" applyNumberFormat="1" applyFont="1" applyFill="1" applyBorder="1" applyAlignment="1">
      <alignment horizontal="right" vertical="center"/>
    </xf>
    <xf numFmtId="3" fontId="4" fillId="3" borderId="0" xfId="0" applyNumberFormat="1" applyFont="1" applyFill="1" applyBorder="1" applyAlignment="1">
      <alignment horizontal="right" vertical="center"/>
    </xf>
    <xf numFmtId="3" fontId="4" fillId="0" borderId="17" xfId="0" applyNumberFormat="1" applyFont="1" applyFill="1" applyBorder="1" applyAlignment="1">
      <alignment vertical="top"/>
    </xf>
    <xf numFmtId="3" fontId="4" fillId="0" borderId="7" xfId="0" applyNumberFormat="1" applyFont="1" applyFill="1" applyBorder="1" applyAlignment="1">
      <alignment vertical="top"/>
    </xf>
    <xf numFmtId="3" fontId="3" fillId="0" borderId="7" xfId="0" applyNumberFormat="1" applyFont="1" applyFill="1" applyBorder="1" applyAlignment="1">
      <alignment horizontal="right" vertical="top"/>
    </xf>
    <xf numFmtId="3" fontId="3" fillId="0" borderId="0" xfId="0" applyNumberFormat="1" applyFont="1" applyFill="1" applyBorder="1" applyAlignment="1">
      <alignment horizontal="right" vertical="top"/>
    </xf>
    <xf numFmtId="4" fontId="3" fillId="0" borderId="49" xfId="0" applyNumberFormat="1" applyFont="1" applyFill="1" applyBorder="1" applyAlignment="1">
      <alignment horizontal="right" vertical="top"/>
    </xf>
    <xf numFmtId="3" fontId="1" fillId="0" borderId="50" xfId="0" applyNumberFormat="1" applyFont="1" applyFill="1" applyBorder="1" applyAlignment="1">
      <alignment horizontal="right" vertical="top"/>
    </xf>
    <xf numFmtId="49" fontId="4" fillId="4" borderId="23" xfId="0" applyNumberFormat="1" applyFont="1" applyFill="1" applyBorder="1" applyAlignment="1">
      <alignment horizontal="center" vertical="top"/>
    </xf>
    <xf numFmtId="3" fontId="5" fillId="4" borderId="27" xfId="0" applyNumberFormat="1" applyFont="1" applyFill="1" applyBorder="1" applyAlignment="1">
      <alignment vertical="center" wrapText="1"/>
    </xf>
    <xf numFmtId="3" fontId="4" fillId="0" borderId="12" xfId="0" applyNumberFormat="1" applyFont="1" applyFill="1" applyBorder="1" applyAlignment="1">
      <alignment horizontal="right" vertical="top"/>
    </xf>
    <xf numFmtId="3" fontId="4" fillId="0" borderId="17" xfId="0" applyNumberFormat="1" applyFont="1" applyFill="1" applyBorder="1" applyAlignment="1">
      <alignment horizontal="right" vertical="center"/>
    </xf>
    <xf numFmtId="3" fontId="3" fillId="5" borderId="38" xfId="0" applyNumberFormat="1" applyFont="1" applyFill="1" applyBorder="1" applyAlignment="1">
      <alignment horizontal="right"/>
    </xf>
    <xf numFmtId="4" fontId="4" fillId="0" borderId="7" xfId="0" applyNumberFormat="1" applyFont="1" applyFill="1" applyBorder="1" applyAlignment="1">
      <alignment vertical="top"/>
    </xf>
    <xf numFmtId="4" fontId="4" fillId="0" borderId="17" xfId="0" applyNumberFormat="1" applyFont="1" applyFill="1" applyBorder="1" applyAlignment="1">
      <alignment vertical="top"/>
    </xf>
    <xf numFmtId="49" fontId="4" fillId="0" borderId="7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right"/>
    </xf>
    <xf numFmtId="4" fontId="9" fillId="0" borderId="0" xfId="0" applyNumberFormat="1" applyFont="1" applyFill="1" applyBorder="1" applyAlignment="1">
      <alignment vertical="top"/>
    </xf>
    <xf numFmtId="4" fontId="4" fillId="0" borderId="6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3" fontId="5" fillId="2" borderId="30" xfId="0" applyNumberFormat="1" applyFont="1" applyFill="1" applyBorder="1" applyAlignment="1">
      <alignment horizontal="left" vertical="center" wrapText="1"/>
    </xf>
    <xf numFmtId="4" fontId="9" fillId="0" borderId="1" xfId="0" applyNumberFormat="1" applyFont="1" applyFill="1" applyBorder="1" applyAlignment="1">
      <alignment horizontal="right" vertical="top"/>
    </xf>
    <xf numFmtId="4" fontId="9" fillId="0" borderId="19" xfId="0" applyNumberFormat="1" applyFont="1" applyFill="1" applyBorder="1" applyAlignment="1">
      <alignment horizontal="right" vertical="top"/>
    </xf>
    <xf numFmtId="4" fontId="3" fillId="0" borderId="52" xfId="0" applyNumberFormat="1" applyFont="1" applyFill="1" applyBorder="1" applyAlignment="1">
      <alignment horizontal="right" vertical="top"/>
    </xf>
    <xf numFmtId="3" fontId="3" fillId="4" borderId="51" xfId="0" applyNumberFormat="1" applyFont="1" applyFill="1" applyBorder="1" applyAlignment="1">
      <alignment horizontal="right"/>
    </xf>
    <xf numFmtId="3" fontId="3" fillId="5" borderId="35" xfId="0" applyNumberFormat="1" applyFont="1" applyFill="1" applyBorder="1" applyAlignment="1">
      <alignment horizontal="right"/>
    </xf>
    <xf numFmtId="4" fontId="3" fillId="0" borderId="50" xfId="0" applyNumberFormat="1" applyFont="1" applyFill="1" applyBorder="1" applyAlignment="1">
      <alignment horizontal="right" vertical="top"/>
    </xf>
    <xf numFmtId="3" fontId="4" fillId="0" borderId="7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3" fontId="6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3" fontId="4" fillId="4" borderId="23" xfId="0" applyNumberFormat="1" applyFont="1" applyFill="1" applyBorder="1" applyAlignment="1">
      <alignment horizontal="center"/>
    </xf>
    <xf numFmtId="3" fontId="4" fillId="4" borderId="27" xfId="0" applyNumberFormat="1" applyFont="1" applyFill="1" applyBorder="1" applyAlignment="1">
      <alignment horizontal="center"/>
    </xf>
    <xf numFmtId="1" fontId="3" fillId="4" borderId="23" xfId="0" applyNumberFormat="1" applyFont="1" applyFill="1" applyBorder="1" applyAlignment="1">
      <alignment horizontal="center"/>
    </xf>
    <xf numFmtId="1" fontId="3" fillId="5" borderId="0" xfId="0" applyNumberFormat="1" applyFont="1" applyFill="1" applyBorder="1" applyAlignment="1">
      <alignment horizontal="center"/>
    </xf>
    <xf numFmtId="3" fontId="4" fillId="0" borderId="19" xfId="0" applyNumberFormat="1" applyFont="1" applyFill="1" applyBorder="1" applyAlignment="1">
      <alignment horizontal="center"/>
    </xf>
    <xf numFmtId="1" fontId="3" fillId="0" borderId="19" xfId="0" applyNumberFormat="1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/>
    </xf>
    <xf numFmtId="3" fontId="1" fillId="2" borderId="23" xfId="0" applyNumberFormat="1" applyFont="1" applyFill="1" applyBorder="1" applyAlignment="1">
      <alignment horizontal="right" vertical="center"/>
    </xf>
    <xf numFmtId="3" fontId="1" fillId="2" borderId="27" xfId="0" applyNumberFormat="1" applyFont="1" applyFill="1" applyBorder="1" applyAlignment="1">
      <alignment horizontal="right" vertical="center"/>
    </xf>
    <xf numFmtId="3" fontId="1" fillId="2" borderId="30" xfId="0" applyNumberFormat="1" applyFont="1" applyFill="1" applyBorder="1" applyAlignment="1">
      <alignment horizontal="right" vertical="center"/>
    </xf>
    <xf numFmtId="3" fontId="5" fillId="0" borderId="5" xfId="0" applyNumberFormat="1" applyFont="1" applyFill="1" applyBorder="1"/>
    <xf numFmtId="3" fontId="4" fillId="0" borderId="6" xfId="0" applyNumberFormat="1" applyFont="1" applyFill="1" applyBorder="1"/>
    <xf numFmtId="3" fontId="3" fillId="0" borderId="12" xfId="0" applyNumberFormat="1" applyFont="1" applyFill="1" applyBorder="1" applyAlignment="1">
      <alignment horizontal="right"/>
    </xf>
    <xf numFmtId="3" fontId="3" fillId="0" borderId="7" xfId="0" applyNumberFormat="1" applyFont="1" applyFill="1" applyBorder="1" applyAlignment="1">
      <alignment horizontal="right"/>
    </xf>
    <xf numFmtId="3" fontId="3" fillId="0" borderId="6" xfId="0" applyNumberFormat="1" applyFont="1" applyFill="1" applyBorder="1" applyAlignment="1">
      <alignment horizontal="right"/>
    </xf>
    <xf numFmtId="3" fontId="4" fillId="0" borderId="19" xfId="0" applyNumberFormat="1" applyFont="1" applyFill="1" applyBorder="1"/>
    <xf numFmtId="3" fontId="3" fillId="0" borderId="28" xfId="0" applyNumberFormat="1" applyFont="1" applyFill="1" applyBorder="1" applyAlignment="1">
      <alignment horizontal="right"/>
    </xf>
    <xf numFmtId="3" fontId="3" fillId="0" borderId="19" xfId="0" applyNumberFormat="1" applyFont="1" applyFill="1" applyBorder="1" applyAlignment="1">
      <alignment horizontal="right"/>
    </xf>
    <xf numFmtId="3" fontId="5" fillId="4" borderId="23" xfId="0" applyNumberFormat="1" applyFont="1" applyFill="1" applyBorder="1"/>
    <xf numFmtId="3" fontId="5" fillId="4" borderId="24" xfId="0" applyNumberFormat="1" applyFont="1" applyFill="1" applyBorder="1"/>
    <xf numFmtId="3" fontId="5" fillId="4" borderId="3" xfId="0" applyNumberFormat="1" applyFont="1" applyFill="1" applyBorder="1" applyAlignment="1">
      <alignment vertical="center"/>
    </xf>
    <xf numFmtId="3" fontId="3" fillId="4" borderId="3" xfId="0" applyNumberFormat="1" applyFont="1" applyFill="1" applyBorder="1" applyAlignment="1">
      <alignment horizontal="right"/>
    </xf>
    <xf numFmtId="3" fontId="3" fillId="4" borderId="45" xfId="0" applyNumberFormat="1" applyFont="1" applyFill="1" applyBorder="1" applyAlignment="1">
      <alignment horizontal="right"/>
    </xf>
    <xf numFmtId="3" fontId="3" fillId="0" borderId="41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3" fontId="5" fillId="5" borderId="46" xfId="0" applyNumberFormat="1" applyFont="1" applyFill="1" applyBorder="1" applyAlignment="1">
      <alignment horizontal="right" vertical="center"/>
    </xf>
    <xf numFmtId="3" fontId="4" fillId="5" borderId="7" xfId="0" applyNumberFormat="1" applyFont="1" applyFill="1" applyBorder="1" applyAlignment="1">
      <alignment horizontal="right" vertical="center"/>
    </xf>
    <xf numFmtId="3" fontId="5" fillId="5" borderId="7" xfId="0" applyNumberFormat="1" applyFont="1" applyFill="1" applyBorder="1" applyAlignment="1">
      <alignment horizontal="right" vertical="center"/>
    </xf>
    <xf numFmtId="3" fontId="5" fillId="5" borderId="11" xfId="0" applyNumberFormat="1" applyFont="1" applyFill="1" applyBorder="1" applyAlignment="1">
      <alignment horizontal="right" vertical="center"/>
    </xf>
    <xf numFmtId="4" fontId="3" fillId="0" borderId="38" xfId="0" applyNumberFormat="1" applyFont="1" applyFill="1" applyBorder="1"/>
    <xf numFmtId="3" fontId="4" fillId="0" borderId="33" xfId="0" applyNumberFormat="1" applyFont="1" applyFill="1" applyBorder="1"/>
    <xf numFmtId="4" fontId="3" fillId="0" borderId="20" xfId="0" applyNumberFormat="1" applyFont="1" applyFill="1" applyBorder="1" applyAlignment="1">
      <alignment horizontal="right"/>
    </xf>
    <xf numFmtId="3" fontId="4" fillId="0" borderId="28" xfId="0" applyNumberFormat="1" applyFont="1" applyFill="1" applyBorder="1" applyAlignment="1">
      <alignment horizontal="right" vertical="top"/>
    </xf>
    <xf numFmtId="4" fontId="3" fillId="0" borderId="40" xfId="0" applyNumberFormat="1" applyFont="1" applyFill="1" applyBorder="1" applyAlignment="1">
      <alignment horizontal="right"/>
    </xf>
    <xf numFmtId="3" fontId="5" fillId="3" borderId="6" xfId="0" applyNumberFormat="1" applyFont="1" applyFill="1" applyBorder="1" applyAlignment="1">
      <alignment horizontal="right" vertical="center"/>
    </xf>
    <xf numFmtId="3" fontId="5" fillId="3" borderId="0" xfId="0" applyNumberFormat="1" applyFont="1" applyFill="1" applyBorder="1" applyAlignment="1">
      <alignment horizontal="right" vertical="center"/>
    </xf>
    <xf numFmtId="3" fontId="3" fillId="0" borderId="6" xfId="0" applyNumberFormat="1" applyFont="1" applyFill="1" applyBorder="1" applyAlignment="1">
      <alignment horizontal="right" vertical="top"/>
    </xf>
    <xf numFmtId="3" fontId="4" fillId="4" borderId="23" xfId="0" applyNumberFormat="1" applyFont="1" applyFill="1" applyBorder="1" applyAlignment="1">
      <alignment vertical="top"/>
    </xf>
    <xf numFmtId="4" fontId="4" fillId="4" borderId="24" xfId="0" applyNumberFormat="1" applyFont="1" applyFill="1" applyBorder="1" applyAlignment="1">
      <alignment horizontal="right" vertical="top"/>
    </xf>
    <xf numFmtId="3" fontId="3" fillId="4" borderId="23" xfId="0" applyNumberFormat="1" applyFont="1" applyFill="1" applyBorder="1" applyAlignment="1">
      <alignment horizontal="right" vertical="top"/>
    </xf>
    <xf numFmtId="3" fontId="3" fillId="4" borderId="27" xfId="0" applyNumberFormat="1" applyFont="1" applyFill="1" applyBorder="1" applyAlignment="1">
      <alignment horizontal="right" vertical="top"/>
    </xf>
    <xf numFmtId="4" fontId="3" fillId="4" borderId="43" xfId="0" applyNumberFormat="1" applyFont="1" applyFill="1" applyBorder="1" applyAlignment="1">
      <alignment horizontal="right" vertical="top"/>
    </xf>
    <xf numFmtId="4" fontId="3" fillId="0" borderId="40" xfId="0" applyNumberFormat="1" applyFont="1" applyFill="1" applyBorder="1" applyAlignment="1">
      <alignment horizontal="right" vertical="top"/>
    </xf>
    <xf numFmtId="3" fontId="1" fillId="0" borderId="1" xfId="0" applyNumberFormat="1" applyFont="1" applyFill="1" applyBorder="1" applyAlignment="1">
      <alignment horizontal="center"/>
    </xf>
    <xf numFmtId="1" fontId="1" fillId="0" borderId="19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28" xfId="0" applyNumberFormat="1" applyFont="1" applyFill="1" applyBorder="1" applyAlignment="1">
      <alignment horizontal="center"/>
    </xf>
    <xf numFmtId="1" fontId="1" fillId="0" borderId="40" xfId="0" applyNumberFormat="1" applyFont="1" applyFill="1" applyBorder="1" applyAlignment="1">
      <alignment horizontal="center"/>
    </xf>
    <xf numFmtId="3" fontId="3" fillId="0" borderId="19" xfId="0" applyNumberFormat="1" applyFont="1" applyFill="1" applyBorder="1" applyAlignment="1">
      <alignment horizontal="right" vertical="top"/>
    </xf>
    <xf numFmtId="3" fontId="3" fillId="0" borderId="28" xfId="0" applyNumberFormat="1" applyFont="1" applyFill="1" applyBorder="1" applyAlignment="1">
      <alignment horizontal="right" vertical="top"/>
    </xf>
    <xf numFmtId="3" fontId="3" fillId="0" borderId="17" xfId="0" applyNumberFormat="1" applyFont="1" applyFill="1" applyBorder="1" applyAlignment="1">
      <alignment horizontal="right" vertical="top"/>
    </xf>
    <xf numFmtId="3" fontId="3" fillId="0" borderId="11" xfId="0" applyNumberFormat="1" applyFont="1" applyFill="1" applyBorder="1" applyAlignment="1">
      <alignment horizontal="right" vertical="top"/>
    </xf>
    <xf numFmtId="4" fontId="9" fillId="0" borderId="6" xfId="0" applyNumberFormat="1" applyFont="1" applyFill="1" applyBorder="1" applyAlignment="1">
      <alignment vertical="top"/>
    </xf>
    <xf numFmtId="3" fontId="3" fillId="0" borderId="12" xfId="0" applyNumberFormat="1" applyFont="1" applyFill="1" applyBorder="1" applyAlignment="1">
      <alignment horizontal="right" vertical="top"/>
    </xf>
    <xf numFmtId="4" fontId="9" fillId="0" borderId="19" xfId="0" applyNumberFormat="1" applyFont="1" applyFill="1" applyBorder="1" applyAlignment="1">
      <alignment vertical="top"/>
    </xf>
    <xf numFmtId="4" fontId="9" fillId="0" borderId="1" xfId="0" applyNumberFormat="1" applyFont="1" applyFill="1" applyBorder="1" applyAlignment="1">
      <alignment vertical="top"/>
    </xf>
    <xf numFmtId="3" fontId="3" fillId="0" borderId="1" xfId="0" applyNumberFormat="1" applyFont="1" applyFill="1" applyBorder="1" applyAlignment="1">
      <alignment horizontal="right" vertical="top"/>
    </xf>
    <xf numFmtId="3" fontId="5" fillId="5" borderId="12" xfId="0" applyNumberFormat="1" applyFont="1" applyFill="1" applyBorder="1" applyAlignment="1">
      <alignment horizontal="right" vertical="center"/>
    </xf>
    <xf numFmtId="3" fontId="4" fillId="0" borderId="17" xfId="0" applyNumberFormat="1" applyFont="1" applyFill="1" applyBorder="1" applyAlignment="1">
      <alignment vertical="center"/>
    </xf>
    <xf numFmtId="4" fontId="4" fillId="0" borderId="19" xfId="0" applyNumberFormat="1" applyFont="1" applyFill="1" applyBorder="1" applyAlignment="1">
      <alignment vertical="top"/>
    </xf>
    <xf numFmtId="3" fontId="5" fillId="5" borderId="0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vertical="top"/>
    </xf>
    <xf numFmtId="3" fontId="4" fillId="5" borderId="0" xfId="0" applyNumberFormat="1" applyFont="1" applyFill="1" applyBorder="1" applyAlignment="1">
      <alignment horizontal="right" vertical="top"/>
    </xf>
    <xf numFmtId="3" fontId="5" fillId="5" borderId="12" xfId="0" applyNumberFormat="1" applyFont="1" applyFill="1" applyBorder="1" applyAlignment="1">
      <alignment horizontal="right" vertical="top"/>
    </xf>
    <xf numFmtId="3" fontId="5" fillId="2" borderId="29" xfId="0" applyNumberFormat="1" applyFont="1" applyFill="1" applyBorder="1" applyAlignment="1">
      <alignment horizontal="center" vertical="center"/>
    </xf>
    <xf numFmtId="4" fontId="5" fillId="5" borderId="6" xfId="0" applyNumberFormat="1" applyFont="1" applyFill="1" applyBorder="1" applyAlignment="1">
      <alignment horizontal="right" vertical="center"/>
    </xf>
    <xf numFmtId="4" fontId="4" fillId="5" borderId="6" xfId="0" applyNumberFormat="1" applyFont="1" applyFill="1" applyBorder="1" applyAlignment="1">
      <alignment horizontal="right" vertical="center"/>
    </xf>
    <xf numFmtId="3" fontId="12" fillId="0" borderId="19" xfId="0" applyNumberFormat="1" applyFont="1" applyFill="1" applyBorder="1" applyAlignment="1">
      <alignment vertical="center"/>
    </xf>
    <xf numFmtId="3" fontId="12" fillId="0" borderId="6" xfId="0" applyNumberFormat="1" applyFont="1" applyFill="1" applyBorder="1" applyAlignment="1">
      <alignment vertical="center"/>
    </xf>
    <xf numFmtId="3" fontId="12" fillId="0" borderId="1" xfId="0" applyNumberFormat="1" applyFont="1" applyFill="1" applyBorder="1" applyAlignment="1">
      <alignment vertical="top"/>
    </xf>
    <xf numFmtId="3" fontId="3" fillId="5" borderId="49" xfId="0" applyNumberFormat="1" applyFont="1" applyFill="1" applyBorder="1" applyAlignment="1">
      <alignment horizontal="right"/>
    </xf>
    <xf numFmtId="3" fontId="5" fillId="2" borderId="2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3" fontId="5" fillId="2" borderId="3" xfId="0" applyNumberFormat="1" applyFont="1" applyFill="1" applyBorder="1" applyAlignment="1">
      <alignment horizontal="left" vertical="center" wrapText="1"/>
    </xf>
    <xf numFmtId="4" fontId="4" fillId="0" borderId="19" xfId="0" applyNumberFormat="1" applyFont="1" applyFill="1" applyBorder="1" applyAlignment="1">
      <alignment horizontal="right" vertical="center"/>
    </xf>
    <xf numFmtId="4" fontId="5" fillId="2" borderId="45" xfId="0" applyNumberFormat="1" applyFont="1" applyFill="1" applyBorder="1" applyAlignment="1">
      <alignment horizontal="right" vertical="center"/>
    </xf>
    <xf numFmtId="4" fontId="5" fillId="4" borderId="16" xfId="0" applyNumberFormat="1" applyFont="1" applyFill="1" applyBorder="1" applyAlignment="1">
      <alignment horizontal="right" vertical="center"/>
    </xf>
    <xf numFmtId="49" fontId="4" fillId="5" borderId="7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vertical="center" wrapText="1"/>
    </xf>
    <xf numFmtId="4" fontId="4" fillId="5" borderId="7" xfId="0" applyNumberFormat="1" applyFont="1" applyFill="1" applyBorder="1" applyAlignment="1">
      <alignment horizontal="right" vertical="center"/>
    </xf>
    <xf numFmtId="4" fontId="5" fillId="5" borderId="7" xfId="0" applyNumberFormat="1" applyFont="1" applyFill="1" applyBorder="1" applyAlignment="1">
      <alignment horizontal="right" vertical="center"/>
    </xf>
    <xf numFmtId="3" fontId="12" fillId="0" borderId="6" xfId="0" applyNumberFormat="1" applyFont="1" applyFill="1" applyBorder="1" applyAlignment="1">
      <alignment horizontal="right" vertical="top"/>
    </xf>
    <xf numFmtId="3" fontId="12" fillId="0" borderId="12" xfId="0" applyNumberFormat="1" applyFont="1" applyFill="1" applyBorder="1" applyAlignment="1">
      <alignment horizontal="right" vertical="top"/>
    </xf>
    <xf numFmtId="3" fontId="13" fillId="0" borderId="6" xfId="0" applyNumberFormat="1" applyFont="1" applyFill="1" applyBorder="1" applyAlignment="1">
      <alignment horizontal="right" vertical="top"/>
    </xf>
    <xf numFmtId="3" fontId="13" fillId="0" borderId="12" xfId="0" applyNumberFormat="1" applyFont="1" applyFill="1" applyBorder="1" applyAlignment="1">
      <alignment horizontal="right" vertical="top"/>
    </xf>
    <xf numFmtId="3" fontId="12" fillId="0" borderId="0" xfId="0" applyNumberFormat="1" applyFont="1" applyFill="1" applyBorder="1" applyAlignment="1">
      <alignment horizontal="right" vertical="top"/>
    </xf>
    <xf numFmtId="4" fontId="13" fillId="0" borderId="35" xfId="0" applyNumberFormat="1" applyFont="1" applyFill="1" applyBorder="1" applyAlignment="1">
      <alignment horizontal="right" vertical="top"/>
    </xf>
    <xf numFmtId="3" fontId="12" fillId="5" borderId="38" xfId="0" applyNumberFormat="1" applyFont="1" applyFill="1" applyBorder="1" applyAlignment="1">
      <alignment horizontal="right"/>
    </xf>
    <xf numFmtId="3" fontId="12" fillId="0" borderId="19" xfId="0" applyNumberFormat="1" applyFont="1" applyFill="1" applyBorder="1" applyAlignment="1">
      <alignment horizontal="right" vertical="top"/>
    </xf>
    <xf numFmtId="3" fontId="12" fillId="0" borderId="28" xfId="0" applyNumberFormat="1" applyFont="1" applyFill="1" applyBorder="1" applyAlignment="1">
      <alignment horizontal="right" vertical="top"/>
    </xf>
    <xf numFmtId="3" fontId="14" fillId="4" borderId="23" xfId="0" applyNumberFormat="1" applyFont="1" applyFill="1" applyBorder="1" applyAlignment="1">
      <alignment horizontal="right" vertical="center"/>
    </xf>
    <xf numFmtId="3" fontId="14" fillId="4" borderId="27" xfId="0" applyNumberFormat="1" applyFont="1" applyFill="1" applyBorder="1" applyAlignment="1">
      <alignment vertical="top"/>
    </xf>
    <xf numFmtId="3" fontId="14" fillId="2" borderId="23" xfId="0" applyNumberFormat="1" applyFont="1" applyFill="1" applyBorder="1" applyAlignment="1">
      <alignment horizontal="right" vertical="top"/>
    </xf>
    <xf numFmtId="3" fontId="14" fillId="2" borderId="23" xfId="0" applyNumberFormat="1" applyFont="1" applyFill="1" applyBorder="1" applyAlignment="1">
      <alignment horizontal="right" vertical="center"/>
    </xf>
    <xf numFmtId="3" fontId="14" fillId="2" borderId="27" xfId="0" applyNumberFormat="1" applyFont="1" applyFill="1" applyBorder="1" applyAlignment="1">
      <alignment horizontal="right" vertical="center"/>
    </xf>
    <xf numFmtId="3" fontId="14" fillId="2" borderId="30" xfId="0" applyNumberFormat="1" applyFont="1" applyFill="1" applyBorder="1" applyAlignment="1">
      <alignment horizontal="right" vertical="center"/>
    </xf>
    <xf numFmtId="3" fontId="14" fillId="4" borderId="37" xfId="0" applyNumberFormat="1" applyFont="1" applyFill="1" applyBorder="1" applyAlignment="1">
      <alignment horizontal="right" vertical="center"/>
    </xf>
    <xf numFmtId="4" fontId="14" fillId="2" borderId="23" xfId="0" applyNumberFormat="1" applyFont="1" applyFill="1" applyBorder="1" applyAlignment="1">
      <alignment horizontal="right" vertical="center"/>
    </xf>
    <xf numFmtId="3" fontId="14" fillId="4" borderId="45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3" fontId="5" fillId="2" borderId="3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/>
    </xf>
    <xf numFmtId="3" fontId="4" fillId="5" borderId="7" xfId="0" applyNumberFormat="1" applyFont="1" applyFill="1" applyBorder="1" applyAlignment="1">
      <alignment horizontal="left" vertical="center" wrapText="1"/>
    </xf>
    <xf numFmtId="3" fontId="5" fillId="5" borderId="31" xfId="0" applyNumberFormat="1" applyFont="1" applyFill="1" applyBorder="1" applyAlignment="1">
      <alignment horizontal="center" vertical="center"/>
    </xf>
    <xf numFmtId="4" fontId="5" fillId="5" borderId="38" xfId="0" applyNumberFormat="1" applyFont="1" applyFill="1" applyBorder="1" applyAlignment="1">
      <alignment horizontal="right" vertical="center"/>
    </xf>
    <xf numFmtId="4" fontId="4" fillId="0" borderId="35" xfId="0" applyNumberFormat="1" applyFont="1" applyFill="1" applyBorder="1" applyAlignment="1">
      <alignment vertical="center"/>
    </xf>
    <xf numFmtId="4" fontId="4" fillId="0" borderId="20" xfId="0" applyNumberFormat="1" applyFont="1" applyFill="1" applyBorder="1" applyAlignment="1">
      <alignment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19" xfId="0" applyNumberFormat="1" applyFont="1" applyFill="1" applyBorder="1" applyAlignment="1">
      <alignment horizontal="center" vertical="center"/>
    </xf>
    <xf numFmtId="1" fontId="5" fillId="4" borderId="22" xfId="0" applyNumberFormat="1" applyFont="1" applyFill="1" applyBorder="1" applyAlignment="1">
      <alignment horizontal="center" vertical="center"/>
    </xf>
    <xf numFmtId="49" fontId="1" fillId="4" borderId="23" xfId="0" applyNumberFormat="1" applyFont="1" applyFill="1" applyBorder="1" applyAlignment="1">
      <alignment horizontal="center" vertical="center"/>
    </xf>
    <xf numFmtId="3" fontId="5" fillId="4" borderId="24" xfId="0" applyNumberFormat="1" applyFont="1" applyFill="1" applyBorder="1" applyAlignment="1">
      <alignment horizontal="right" vertical="center"/>
    </xf>
    <xf numFmtId="1" fontId="1" fillId="4" borderId="23" xfId="0" applyNumberFormat="1" applyFont="1" applyFill="1" applyBorder="1" applyAlignment="1">
      <alignment horizontal="center"/>
    </xf>
    <xf numFmtId="0" fontId="4" fillId="5" borderId="7" xfId="0" applyNumberFormat="1" applyFont="1" applyFill="1" applyBorder="1" applyAlignment="1">
      <alignment horizontal="center" vertical="center"/>
    </xf>
    <xf numFmtId="3" fontId="1" fillId="5" borderId="7" xfId="0" applyNumberFormat="1" applyFont="1" applyFill="1" applyBorder="1" applyAlignment="1">
      <alignment horizontal="right" vertical="center"/>
    </xf>
    <xf numFmtId="3" fontId="5" fillId="4" borderId="4" xfId="0" applyNumberFormat="1" applyFont="1" applyFill="1" applyBorder="1" applyAlignment="1">
      <alignment horizontal="right" vertical="center"/>
    </xf>
    <xf numFmtId="3" fontId="3" fillId="0" borderId="35" xfId="0" applyNumberFormat="1" applyFont="1" applyFill="1" applyBorder="1" applyAlignment="1">
      <alignment horizontal="right"/>
    </xf>
    <xf numFmtId="4" fontId="4" fillId="5" borderId="0" xfId="0" applyNumberFormat="1" applyFont="1" applyFill="1" applyBorder="1" applyAlignment="1">
      <alignment horizontal="right" vertical="center"/>
    </xf>
    <xf numFmtId="4" fontId="4" fillId="5" borderId="12" xfId="0" applyNumberFormat="1" applyFont="1" applyFill="1" applyBorder="1" applyAlignment="1">
      <alignment horizontal="right" vertical="center"/>
    </xf>
    <xf numFmtId="1" fontId="4" fillId="0" borderId="6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/>
    </xf>
    <xf numFmtId="3" fontId="4" fillId="0" borderId="6" xfId="0" applyNumberFormat="1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right"/>
    </xf>
    <xf numFmtId="3" fontId="4" fillId="5" borderId="0" xfId="0" applyNumberFormat="1" applyFont="1" applyFill="1" applyBorder="1" applyAlignment="1">
      <alignment horizontal="right"/>
    </xf>
    <xf numFmtId="3" fontId="5" fillId="4" borderId="27" xfId="0" applyNumberFormat="1" applyFont="1" applyFill="1" applyBorder="1" applyAlignment="1">
      <alignment horizontal="right"/>
    </xf>
    <xf numFmtId="3" fontId="5" fillId="4" borderId="30" xfId="0" applyNumberFormat="1" applyFont="1" applyFill="1" applyBorder="1" applyAlignment="1">
      <alignment horizontal="right"/>
    </xf>
    <xf numFmtId="1" fontId="1" fillId="0" borderId="49" xfId="0" applyNumberFormat="1" applyFont="1" applyFill="1" applyBorder="1" applyAlignment="1">
      <alignment horizontal="center"/>
    </xf>
    <xf numFmtId="1" fontId="1" fillId="0" borderId="50" xfId="0" applyNumberFormat="1" applyFont="1" applyFill="1" applyBorder="1" applyAlignment="1">
      <alignment horizontal="center"/>
    </xf>
    <xf numFmtId="4" fontId="3" fillId="4" borderId="43" xfId="0" applyNumberFormat="1" applyFont="1" applyFill="1" applyBorder="1"/>
    <xf numFmtId="3" fontId="4" fillId="5" borderId="7" xfId="0" applyNumberFormat="1" applyFont="1" applyFill="1" applyBorder="1" applyAlignment="1">
      <alignment horizontal="right"/>
    </xf>
    <xf numFmtId="1" fontId="3" fillId="5" borderId="7" xfId="0" applyNumberFormat="1" applyFont="1" applyFill="1" applyBorder="1" applyAlignment="1">
      <alignment horizontal="center"/>
    </xf>
    <xf numFmtId="3" fontId="4" fillId="5" borderId="7" xfId="0" applyNumberFormat="1" applyFont="1" applyFill="1" applyBorder="1" applyAlignment="1">
      <alignment horizontal="center"/>
    </xf>
    <xf numFmtId="3" fontId="5" fillId="5" borderId="0" xfId="0" applyNumberFormat="1" applyFont="1" applyFill="1" applyBorder="1" applyAlignment="1"/>
    <xf numFmtId="3" fontId="4" fillId="5" borderId="7" xfId="0" applyNumberFormat="1" applyFont="1" applyFill="1" applyBorder="1" applyAlignment="1"/>
    <xf numFmtId="3" fontId="4" fillId="5" borderId="7" xfId="0" applyNumberFormat="1" applyFont="1" applyFill="1" applyBorder="1" applyAlignment="1">
      <alignment vertical="center"/>
    </xf>
    <xf numFmtId="1" fontId="4" fillId="5" borderId="7" xfId="0" applyNumberFormat="1" applyFont="1" applyFill="1" applyBorder="1" applyAlignment="1">
      <alignment horizontal="left" vertical="center" wrapText="1"/>
    </xf>
    <xf numFmtId="49" fontId="5" fillId="5" borderId="25" xfId="0" applyNumberFormat="1" applyFont="1" applyFill="1" applyBorder="1" applyAlignment="1">
      <alignment horizontal="center" vertical="center"/>
    </xf>
    <xf numFmtId="1" fontId="5" fillId="0" borderId="25" xfId="0" applyNumberFormat="1" applyFont="1" applyFill="1" applyBorder="1" applyAlignment="1">
      <alignment horizontal="center" vertical="center"/>
    </xf>
    <xf numFmtId="1" fontId="5" fillId="0" borderId="18" xfId="0" applyNumberFormat="1" applyFont="1" applyFill="1" applyBorder="1" applyAlignment="1">
      <alignment horizontal="center" vertical="center"/>
    </xf>
    <xf numFmtId="1" fontId="1" fillId="0" borderId="52" xfId="0" applyNumberFormat="1" applyFont="1" applyFill="1" applyBorder="1" applyAlignment="1">
      <alignment horizontal="center"/>
    </xf>
    <xf numFmtId="3" fontId="4" fillId="0" borderId="47" xfId="0" applyNumberFormat="1" applyFont="1" applyFill="1" applyBorder="1" applyAlignment="1">
      <alignment horizontal="center" vertical="top"/>
    </xf>
    <xf numFmtId="49" fontId="4" fillId="0" borderId="14" xfId="0" applyNumberFormat="1" applyFont="1" applyFill="1" applyBorder="1" applyAlignment="1">
      <alignment horizontal="center" vertical="top"/>
    </xf>
    <xf numFmtId="3" fontId="4" fillId="0" borderId="15" xfId="0" applyNumberFormat="1" applyFont="1" applyFill="1" applyBorder="1" applyAlignment="1">
      <alignment horizontal="center" vertical="top" wrapText="1"/>
    </xf>
    <xf numFmtId="3" fontId="4" fillId="0" borderId="15" xfId="0" applyNumberFormat="1" applyFont="1" applyFill="1" applyBorder="1" applyAlignment="1">
      <alignment horizontal="center" vertical="top"/>
    </xf>
    <xf numFmtId="3" fontId="4" fillId="0" borderId="14" xfId="0" applyNumberFormat="1" applyFont="1" applyFill="1" applyBorder="1" applyAlignment="1">
      <alignment horizontal="center" vertical="top"/>
    </xf>
    <xf numFmtId="3" fontId="4" fillId="0" borderId="42" xfId="0" applyNumberFormat="1" applyFont="1" applyFill="1" applyBorder="1" applyAlignment="1">
      <alignment horizontal="center" vertical="top"/>
    </xf>
    <xf numFmtId="3" fontId="3" fillId="0" borderId="15" xfId="0" applyNumberFormat="1" applyFont="1" applyFill="1" applyBorder="1" applyAlignment="1">
      <alignment horizontal="center" vertical="top"/>
    </xf>
    <xf numFmtId="3" fontId="4" fillId="0" borderId="36" xfId="0" applyNumberFormat="1" applyFont="1" applyFill="1" applyBorder="1" applyAlignment="1">
      <alignment horizontal="center" vertical="top"/>
    </xf>
    <xf numFmtId="3" fontId="4" fillId="0" borderId="19" xfId="0" applyNumberFormat="1" applyFont="1" applyFill="1" applyBorder="1" applyAlignment="1"/>
    <xf numFmtId="3" fontId="5" fillId="4" borderId="26" xfId="0" applyNumberFormat="1" applyFont="1" applyFill="1" applyBorder="1" applyAlignment="1">
      <alignment horizontal="center" vertical="top"/>
    </xf>
    <xf numFmtId="3" fontId="4" fillId="0" borderId="6" xfId="0" applyNumberFormat="1" applyFont="1" applyFill="1" applyBorder="1" applyAlignment="1">
      <alignment horizontal="justify" vertical="top" wrapText="1"/>
    </xf>
    <xf numFmtId="3" fontId="5" fillId="2" borderId="23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vertical="center" wrapText="1"/>
    </xf>
    <xf numFmtId="3" fontId="3" fillId="4" borderId="23" xfId="0" applyNumberFormat="1" applyFont="1" applyFill="1" applyBorder="1" applyAlignment="1">
      <alignment horizontal="right"/>
    </xf>
    <xf numFmtId="3" fontId="1" fillId="2" borderId="4" xfId="0" applyNumberFormat="1" applyFont="1" applyFill="1" applyBorder="1" applyAlignment="1">
      <alignment horizontal="right" vertical="center"/>
    </xf>
    <xf numFmtId="3" fontId="5" fillId="0" borderId="31" xfId="0" applyNumberFormat="1" applyFont="1" applyFill="1" applyBorder="1" applyAlignment="1">
      <alignment vertical="top"/>
    </xf>
    <xf numFmtId="3" fontId="5" fillId="4" borderId="27" xfId="0" applyNumberFormat="1" applyFont="1" applyFill="1" applyBorder="1" applyAlignment="1">
      <alignment vertical="center"/>
    </xf>
    <xf numFmtId="3" fontId="5" fillId="4" borderId="23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7" xfId="0" applyNumberFormat="1" applyFont="1" applyFill="1" applyBorder="1" applyAlignment="1">
      <alignment vertical="center"/>
    </xf>
    <xf numFmtId="49" fontId="4" fillId="0" borderId="15" xfId="0" applyNumberFormat="1" applyFont="1" applyFill="1" applyBorder="1" applyAlignment="1">
      <alignment horizontal="center" vertical="top"/>
    </xf>
    <xf numFmtId="3" fontId="5" fillId="0" borderId="53" xfId="0" applyNumberFormat="1" applyFont="1" applyFill="1" applyBorder="1" applyAlignment="1">
      <alignment horizontal="center" vertical="top"/>
    </xf>
    <xf numFmtId="3" fontId="4" fillId="0" borderId="14" xfId="0" applyNumberFormat="1" applyFont="1" applyFill="1" applyBorder="1" applyAlignment="1">
      <alignment horizontal="center" vertical="center" wrapText="1"/>
    </xf>
    <xf numFmtId="3" fontId="3" fillId="0" borderId="14" xfId="0" applyNumberFormat="1" applyFont="1" applyFill="1" applyBorder="1" applyAlignment="1">
      <alignment horizontal="center" vertical="top"/>
    </xf>
    <xf numFmtId="3" fontId="3" fillId="0" borderId="54" xfId="0" applyNumberFormat="1" applyFont="1" applyFill="1" applyBorder="1" applyAlignment="1">
      <alignment horizontal="center" vertical="top"/>
    </xf>
    <xf numFmtId="49" fontId="4" fillId="5" borderId="0" xfId="0" applyNumberFormat="1" applyFont="1" applyFill="1" applyBorder="1" applyAlignment="1">
      <alignment horizontal="center" vertical="top"/>
    </xf>
    <xf numFmtId="3" fontId="5" fillId="5" borderId="6" xfId="0" applyNumberFormat="1" applyFont="1" applyFill="1" applyBorder="1" applyAlignment="1">
      <alignment vertical="top"/>
    </xf>
    <xf numFmtId="3" fontId="5" fillId="4" borderId="24" xfId="0" applyNumberFormat="1" applyFont="1" applyFill="1" applyBorder="1" applyAlignment="1">
      <alignment vertical="center"/>
    </xf>
    <xf numFmtId="3" fontId="4" fillId="4" borderId="4" xfId="0" applyNumberFormat="1" applyFont="1" applyFill="1" applyBorder="1" applyAlignment="1">
      <alignment horizontal="right" vertical="top"/>
    </xf>
    <xf numFmtId="3" fontId="4" fillId="4" borderId="3" xfId="0" applyNumberFormat="1" applyFont="1" applyFill="1" applyBorder="1" applyAlignment="1">
      <alignment horizontal="right" vertical="top"/>
    </xf>
    <xf numFmtId="3" fontId="4" fillId="4" borderId="45" xfId="0" applyNumberFormat="1" applyFont="1" applyFill="1" applyBorder="1" applyAlignment="1">
      <alignment horizontal="right" vertical="top"/>
    </xf>
    <xf numFmtId="3" fontId="4" fillId="2" borderId="30" xfId="0" applyNumberFormat="1" applyFont="1" applyFill="1" applyBorder="1" applyAlignment="1">
      <alignment horizontal="right" vertical="top"/>
    </xf>
    <xf numFmtId="3" fontId="1" fillId="0" borderId="52" xfId="0" applyNumberFormat="1" applyFont="1" applyFill="1" applyBorder="1" applyAlignment="1">
      <alignment horizontal="right" vertical="top"/>
    </xf>
    <xf numFmtId="3" fontId="1" fillId="4" borderId="43" xfId="0" applyNumberFormat="1" applyFont="1" applyFill="1" applyBorder="1" applyAlignment="1">
      <alignment horizontal="right" vertical="top"/>
    </xf>
    <xf numFmtId="3" fontId="4" fillId="5" borderId="11" xfId="0" applyNumberFormat="1" applyFont="1" applyFill="1" applyBorder="1" applyAlignment="1">
      <alignment horizontal="right" vertical="top"/>
    </xf>
    <xf numFmtId="3" fontId="4" fillId="5" borderId="7" xfId="0" applyNumberFormat="1" applyFont="1" applyFill="1" applyBorder="1" applyAlignment="1">
      <alignment horizontal="right" vertical="top"/>
    </xf>
    <xf numFmtId="3" fontId="1" fillId="5" borderId="49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vertical="top"/>
    </xf>
    <xf numFmtId="0" fontId="4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 textRotation="90"/>
    </xf>
    <xf numFmtId="49" fontId="3" fillId="0" borderId="5" xfId="0" applyNumberFormat="1" applyFont="1" applyFill="1" applyBorder="1" applyAlignment="1">
      <alignment horizontal="center" vertical="center" textRotation="90"/>
    </xf>
    <xf numFmtId="49" fontId="3" fillId="0" borderId="21" xfId="0" applyNumberFormat="1" applyFont="1" applyFill="1" applyBorder="1" applyAlignment="1">
      <alignment horizontal="center" vertical="center" textRotation="90"/>
    </xf>
    <xf numFmtId="49" fontId="3" fillId="0" borderId="3" xfId="0" applyNumberFormat="1" applyFont="1" applyFill="1" applyBorder="1" applyAlignment="1">
      <alignment horizontal="center" vertical="center" textRotation="90"/>
    </xf>
    <xf numFmtId="49" fontId="3" fillId="0" borderId="6" xfId="0" applyNumberFormat="1" applyFont="1" applyFill="1" applyBorder="1" applyAlignment="1">
      <alignment horizontal="center" vertical="center" textRotation="90"/>
    </xf>
    <xf numFmtId="49" fontId="3" fillId="0" borderId="19" xfId="0" applyNumberFormat="1" applyFont="1" applyFill="1" applyBorder="1" applyAlignment="1">
      <alignment horizontal="center" vertical="center" textRotation="90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9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horizontal="center"/>
    </xf>
    <xf numFmtId="49" fontId="3" fillId="0" borderId="9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49" fontId="3" fillId="0" borderId="6" xfId="0" applyNumberFormat="1" applyFont="1" applyFill="1" applyBorder="1" applyAlignment="1">
      <alignment horizontal="center"/>
    </xf>
    <xf numFmtId="49" fontId="3" fillId="0" borderId="19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33" xfId="0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 vertical="center"/>
    </xf>
    <xf numFmtId="4" fontId="5" fillId="4" borderId="45" xfId="0" applyNumberFormat="1" applyFont="1" applyFill="1" applyBorder="1" applyAlignment="1">
      <alignment horizontal="right" vertical="center"/>
    </xf>
    <xf numFmtId="4" fontId="5" fillId="4" borderId="28" xfId="0" applyNumberFormat="1" applyFont="1" applyFill="1" applyBorder="1" applyAlignment="1">
      <alignment horizontal="right" vertical="center"/>
    </xf>
    <xf numFmtId="4" fontId="5" fillId="2" borderId="3" xfId="0" applyNumberFormat="1" applyFont="1" applyFill="1" applyBorder="1" applyAlignment="1">
      <alignment horizontal="right" vertical="center"/>
    </xf>
    <xf numFmtId="4" fontId="5" fillId="2" borderId="19" xfId="0" applyNumberFormat="1" applyFont="1" applyFill="1" applyBorder="1" applyAlignment="1">
      <alignment horizontal="right" vertical="center"/>
    </xf>
    <xf numFmtId="3" fontId="5" fillId="2" borderId="29" xfId="0" applyNumberFormat="1" applyFont="1" applyFill="1" applyBorder="1" applyAlignment="1">
      <alignment horizontal="center" vertical="center"/>
    </xf>
    <xf numFmtId="3" fontId="5" fillId="2" borderId="4" xfId="0" applyNumberFormat="1" applyFont="1" applyFill="1" applyBorder="1" applyAlignment="1">
      <alignment horizontal="center" vertical="center"/>
    </xf>
    <xf numFmtId="3" fontId="5" fillId="2" borderId="32" xfId="0" applyNumberFormat="1" applyFont="1" applyFill="1" applyBorder="1" applyAlignment="1">
      <alignment horizontal="center" vertical="center"/>
    </xf>
    <xf numFmtId="3" fontId="5" fillId="2" borderId="18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3" fontId="5" fillId="2" borderId="33" xfId="0" applyNumberFormat="1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/>
    </xf>
    <xf numFmtId="3" fontId="5" fillId="2" borderId="3" xfId="0" applyNumberFormat="1" applyFont="1" applyFill="1" applyBorder="1" applyAlignment="1">
      <alignment horizontal="right" vertical="center"/>
    </xf>
    <xf numFmtId="3" fontId="5" fillId="2" borderId="19" xfId="0" applyNumberFormat="1" applyFont="1" applyFill="1" applyBorder="1" applyAlignment="1">
      <alignment horizontal="right" vertical="center"/>
    </xf>
    <xf numFmtId="4" fontId="5" fillId="4" borderId="16" xfId="0" applyNumberFormat="1" applyFont="1" applyFill="1" applyBorder="1" applyAlignment="1">
      <alignment vertical="center"/>
    </xf>
    <xf numFmtId="4" fontId="11" fillId="4" borderId="20" xfId="0" applyNumberFormat="1" applyFont="1" applyFill="1" applyBorder="1" applyAlignment="1">
      <alignment vertical="center"/>
    </xf>
    <xf numFmtId="49" fontId="3" fillId="0" borderId="30" xfId="0" applyNumberFormat="1" applyFont="1" applyFill="1" applyBorder="1" applyAlignment="1">
      <alignment horizontal="center"/>
    </xf>
    <xf numFmtId="49" fontId="3" fillId="0" borderId="27" xfId="0" applyNumberFormat="1" applyFont="1" applyFill="1" applyBorder="1" applyAlignment="1">
      <alignment horizontal="center"/>
    </xf>
    <xf numFmtId="0" fontId="10" fillId="0" borderId="43" xfId="0" applyFont="1" applyBorder="1" applyAlignment="1">
      <alignment horizontal="center"/>
    </xf>
    <xf numFmtId="3" fontId="7" fillId="0" borderId="0" xfId="0" applyNumberFormat="1" applyFont="1" applyFill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4" fontId="3" fillId="0" borderId="12" xfId="0" applyNumberFormat="1" applyFont="1" applyFill="1" applyBorder="1" applyAlignment="1">
      <alignment horizontal="center"/>
    </xf>
    <xf numFmtId="4" fontId="3" fillId="0" borderId="28" xfId="0" applyNumberFormat="1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CC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4"/>
  <sheetViews>
    <sheetView tabSelected="1" zoomScale="110" zoomScaleNormal="110" workbookViewId="0"/>
  </sheetViews>
  <sheetFormatPr defaultRowHeight="15"/>
  <cols>
    <col min="1" max="1" width="4.75" style="39" customWidth="1"/>
    <col min="2" max="2" width="7.125" style="36" customWidth="1"/>
    <col min="3" max="3" width="49.375" style="40" customWidth="1"/>
    <col min="4" max="4" width="14.875" style="41" customWidth="1"/>
    <col min="5" max="5" width="14" style="41" customWidth="1"/>
    <col min="6" max="6" width="14.125" style="41" customWidth="1"/>
    <col min="7" max="7" width="13.375" style="41" customWidth="1"/>
    <col min="8" max="8" width="14" style="41" customWidth="1"/>
    <col min="9" max="9" width="12.875" style="41" customWidth="1"/>
    <col min="10" max="10" width="12.5" style="41" customWidth="1"/>
    <col min="11" max="11" width="14.375" style="1" customWidth="1"/>
    <col min="12" max="12" width="12" style="1" customWidth="1"/>
    <col min="13" max="13" width="12.875" style="1" customWidth="1"/>
    <col min="14" max="14" width="13.375" style="1" customWidth="1"/>
    <col min="15" max="15" width="14.625" style="1" customWidth="1"/>
    <col min="16" max="254" width="9" style="1"/>
    <col min="255" max="255" width="4.75" style="1" customWidth="1"/>
    <col min="256" max="256" width="7.125" style="1" customWidth="1"/>
    <col min="257" max="257" width="42.75" style="1" customWidth="1"/>
    <col min="258" max="258" width="12.875" style="1" customWidth="1"/>
    <col min="259" max="259" width="12.25" style="1" customWidth="1"/>
    <col min="260" max="260" width="13" style="1" customWidth="1"/>
    <col min="261" max="261" width="13.375" style="1" customWidth="1"/>
    <col min="262" max="262" width="14" style="1" customWidth="1"/>
    <col min="263" max="263" width="12.875" style="1" customWidth="1"/>
    <col min="264" max="264" width="12.5" style="1" customWidth="1"/>
    <col min="265" max="265" width="14.375" style="1" customWidth="1"/>
    <col min="266" max="266" width="13.625" style="1" customWidth="1"/>
    <col min="267" max="267" width="10.125" style="1" customWidth="1"/>
    <col min="268" max="268" width="11.25" style="1" customWidth="1"/>
    <col min="269" max="269" width="11.75" style="1" customWidth="1"/>
    <col min="270" max="270" width="15" style="1" customWidth="1"/>
    <col min="271" max="510" width="9" style="1"/>
    <col min="511" max="511" width="4.75" style="1" customWidth="1"/>
    <col min="512" max="512" width="7.125" style="1" customWidth="1"/>
    <col min="513" max="513" width="42.75" style="1" customWidth="1"/>
    <col min="514" max="514" width="12.875" style="1" customWidth="1"/>
    <col min="515" max="515" width="12.25" style="1" customWidth="1"/>
    <col min="516" max="516" width="13" style="1" customWidth="1"/>
    <col min="517" max="517" width="13.375" style="1" customWidth="1"/>
    <col min="518" max="518" width="14" style="1" customWidth="1"/>
    <col min="519" max="519" width="12.875" style="1" customWidth="1"/>
    <col min="520" max="520" width="12.5" style="1" customWidth="1"/>
    <col min="521" max="521" width="14.375" style="1" customWidth="1"/>
    <col min="522" max="522" width="13.625" style="1" customWidth="1"/>
    <col min="523" max="523" width="10.125" style="1" customWidth="1"/>
    <col min="524" max="524" width="11.25" style="1" customWidth="1"/>
    <col min="525" max="525" width="11.75" style="1" customWidth="1"/>
    <col min="526" max="526" width="15" style="1" customWidth="1"/>
    <col min="527" max="766" width="9" style="1"/>
    <col min="767" max="767" width="4.75" style="1" customWidth="1"/>
    <col min="768" max="768" width="7.125" style="1" customWidth="1"/>
    <col min="769" max="769" width="42.75" style="1" customWidth="1"/>
    <col min="770" max="770" width="12.875" style="1" customWidth="1"/>
    <col min="771" max="771" width="12.25" style="1" customWidth="1"/>
    <col min="772" max="772" width="13" style="1" customWidth="1"/>
    <col min="773" max="773" width="13.375" style="1" customWidth="1"/>
    <col min="774" max="774" width="14" style="1" customWidth="1"/>
    <col min="775" max="775" width="12.875" style="1" customWidth="1"/>
    <col min="776" max="776" width="12.5" style="1" customWidth="1"/>
    <col min="777" max="777" width="14.375" style="1" customWidth="1"/>
    <col min="778" max="778" width="13.625" style="1" customWidth="1"/>
    <col min="779" max="779" width="10.125" style="1" customWidth="1"/>
    <col min="780" max="780" width="11.25" style="1" customWidth="1"/>
    <col min="781" max="781" width="11.75" style="1" customWidth="1"/>
    <col min="782" max="782" width="15" style="1" customWidth="1"/>
    <col min="783" max="1022" width="9" style="1"/>
    <col min="1023" max="1023" width="4.75" style="1" customWidth="1"/>
    <col min="1024" max="1024" width="7.125" style="1" customWidth="1"/>
    <col min="1025" max="1025" width="42.75" style="1" customWidth="1"/>
    <col min="1026" max="1026" width="12.875" style="1" customWidth="1"/>
    <col min="1027" max="1027" width="12.25" style="1" customWidth="1"/>
    <col min="1028" max="1028" width="13" style="1" customWidth="1"/>
    <col min="1029" max="1029" width="13.375" style="1" customWidth="1"/>
    <col min="1030" max="1030" width="14" style="1" customWidth="1"/>
    <col min="1031" max="1031" width="12.875" style="1" customWidth="1"/>
    <col min="1032" max="1032" width="12.5" style="1" customWidth="1"/>
    <col min="1033" max="1033" width="14.375" style="1" customWidth="1"/>
    <col min="1034" max="1034" width="13.625" style="1" customWidth="1"/>
    <col min="1035" max="1035" width="10.125" style="1" customWidth="1"/>
    <col min="1036" max="1036" width="11.25" style="1" customWidth="1"/>
    <col min="1037" max="1037" width="11.75" style="1" customWidth="1"/>
    <col min="1038" max="1038" width="15" style="1" customWidth="1"/>
    <col min="1039" max="1278" width="9" style="1"/>
    <col min="1279" max="1279" width="4.75" style="1" customWidth="1"/>
    <col min="1280" max="1280" width="7.125" style="1" customWidth="1"/>
    <col min="1281" max="1281" width="42.75" style="1" customWidth="1"/>
    <col min="1282" max="1282" width="12.875" style="1" customWidth="1"/>
    <col min="1283" max="1283" width="12.25" style="1" customWidth="1"/>
    <col min="1284" max="1284" width="13" style="1" customWidth="1"/>
    <col min="1285" max="1285" width="13.375" style="1" customWidth="1"/>
    <col min="1286" max="1286" width="14" style="1" customWidth="1"/>
    <col min="1287" max="1287" width="12.875" style="1" customWidth="1"/>
    <col min="1288" max="1288" width="12.5" style="1" customWidth="1"/>
    <col min="1289" max="1289" width="14.375" style="1" customWidth="1"/>
    <col min="1290" max="1290" width="13.625" style="1" customWidth="1"/>
    <col min="1291" max="1291" width="10.125" style="1" customWidth="1"/>
    <col min="1292" max="1292" width="11.25" style="1" customWidth="1"/>
    <col min="1293" max="1293" width="11.75" style="1" customWidth="1"/>
    <col min="1294" max="1294" width="15" style="1" customWidth="1"/>
    <col min="1295" max="1534" width="9" style="1"/>
    <col min="1535" max="1535" width="4.75" style="1" customWidth="1"/>
    <col min="1536" max="1536" width="7.125" style="1" customWidth="1"/>
    <col min="1537" max="1537" width="42.75" style="1" customWidth="1"/>
    <col min="1538" max="1538" width="12.875" style="1" customWidth="1"/>
    <col min="1539" max="1539" width="12.25" style="1" customWidth="1"/>
    <col min="1540" max="1540" width="13" style="1" customWidth="1"/>
    <col min="1541" max="1541" width="13.375" style="1" customWidth="1"/>
    <col min="1542" max="1542" width="14" style="1" customWidth="1"/>
    <col min="1543" max="1543" width="12.875" style="1" customWidth="1"/>
    <col min="1544" max="1544" width="12.5" style="1" customWidth="1"/>
    <col min="1545" max="1545" width="14.375" style="1" customWidth="1"/>
    <col min="1546" max="1546" width="13.625" style="1" customWidth="1"/>
    <col min="1547" max="1547" width="10.125" style="1" customWidth="1"/>
    <col min="1548" max="1548" width="11.25" style="1" customWidth="1"/>
    <col min="1549" max="1549" width="11.75" style="1" customWidth="1"/>
    <col min="1550" max="1550" width="15" style="1" customWidth="1"/>
    <col min="1551" max="1790" width="9" style="1"/>
    <col min="1791" max="1791" width="4.75" style="1" customWidth="1"/>
    <col min="1792" max="1792" width="7.125" style="1" customWidth="1"/>
    <col min="1793" max="1793" width="42.75" style="1" customWidth="1"/>
    <col min="1794" max="1794" width="12.875" style="1" customWidth="1"/>
    <col min="1795" max="1795" width="12.25" style="1" customWidth="1"/>
    <col min="1796" max="1796" width="13" style="1" customWidth="1"/>
    <col min="1797" max="1797" width="13.375" style="1" customWidth="1"/>
    <col min="1798" max="1798" width="14" style="1" customWidth="1"/>
    <col min="1799" max="1799" width="12.875" style="1" customWidth="1"/>
    <col min="1800" max="1800" width="12.5" style="1" customWidth="1"/>
    <col min="1801" max="1801" width="14.375" style="1" customWidth="1"/>
    <col min="1802" max="1802" width="13.625" style="1" customWidth="1"/>
    <col min="1803" max="1803" width="10.125" style="1" customWidth="1"/>
    <col min="1804" max="1804" width="11.25" style="1" customWidth="1"/>
    <col min="1805" max="1805" width="11.75" style="1" customWidth="1"/>
    <col min="1806" max="1806" width="15" style="1" customWidth="1"/>
    <col min="1807" max="2046" width="9" style="1"/>
    <col min="2047" max="2047" width="4.75" style="1" customWidth="1"/>
    <col min="2048" max="2048" width="7.125" style="1" customWidth="1"/>
    <col min="2049" max="2049" width="42.75" style="1" customWidth="1"/>
    <col min="2050" max="2050" width="12.875" style="1" customWidth="1"/>
    <col min="2051" max="2051" width="12.25" style="1" customWidth="1"/>
    <col min="2052" max="2052" width="13" style="1" customWidth="1"/>
    <col min="2053" max="2053" width="13.375" style="1" customWidth="1"/>
    <col min="2054" max="2054" width="14" style="1" customWidth="1"/>
    <col min="2055" max="2055" width="12.875" style="1" customWidth="1"/>
    <col min="2056" max="2056" width="12.5" style="1" customWidth="1"/>
    <col min="2057" max="2057" width="14.375" style="1" customWidth="1"/>
    <col min="2058" max="2058" width="13.625" style="1" customWidth="1"/>
    <col min="2059" max="2059" width="10.125" style="1" customWidth="1"/>
    <col min="2060" max="2060" width="11.25" style="1" customWidth="1"/>
    <col min="2061" max="2061" width="11.75" style="1" customWidth="1"/>
    <col min="2062" max="2062" width="15" style="1" customWidth="1"/>
    <col min="2063" max="2302" width="9" style="1"/>
    <col min="2303" max="2303" width="4.75" style="1" customWidth="1"/>
    <col min="2304" max="2304" width="7.125" style="1" customWidth="1"/>
    <col min="2305" max="2305" width="42.75" style="1" customWidth="1"/>
    <col min="2306" max="2306" width="12.875" style="1" customWidth="1"/>
    <col min="2307" max="2307" width="12.25" style="1" customWidth="1"/>
    <col min="2308" max="2308" width="13" style="1" customWidth="1"/>
    <col min="2309" max="2309" width="13.375" style="1" customWidth="1"/>
    <col min="2310" max="2310" width="14" style="1" customWidth="1"/>
    <col min="2311" max="2311" width="12.875" style="1" customWidth="1"/>
    <col min="2312" max="2312" width="12.5" style="1" customWidth="1"/>
    <col min="2313" max="2313" width="14.375" style="1" customWidth="1"/>
    <col min="2314" max="2314" width="13.625" style="1" customWidth="1"/>
    <col min="2315" max="2315" width="10.125" style="1" customWidth="1"/>
    <col min="2316" max="2316" width="11.25" style="1" customWidth="1"/>
    <col min="2317" max="2317" width="11.75" style="1" customWidth="1"/>
    <col min="2318" max="2318" width="15" style="1" customWidth="1"/>
    <col min="2319" max="2558" width="9" style="1"/>
    <col min="2559" max="2559" width="4.75" style="1" customWidth="1"/>
    <col min="2560" max="2560" width="7.125" style="1" customWidth="1"/>
    <col min="2561" max="2561" width="42.75" style="1" customWidth="1"/>
    <col min="2562" max="2562" width="12.875" style="1" customWidth="1"/>
    <col min="2563" max="2563" width="12.25" style="1" customWidth="1"/>
    <col min="2564" max="2564" width="13" style="1" customWidth="1"/>
    <col min="2565" max="2565" width="13.375" style="1" customWidth="1"/>
    <col min="2566" max="2566" width="14" style="1" customWidth="1"/>
    <col min="2567" max="2567" width="12.875" style="1" customWidth="1"/>
    <col min="2568" max="2568" width="12.5" style="1" customWidth="1"/>
    <col min="2569" max="2569" width="14.375" style="1" customWidth="1"/>
    <col min="2570" max="2570" width="13.625" style="1" customWidth="1"/>
    <col min="2571" max="2571" width="10.125" style="1" customWidth="1"/>
    <col min="2572" max="2572" width="11.25" style="1" customWidth="1"/>
    <col min="2573" max="2573" width="11.75" style="1" customWidth="1"/>
    <col min="2574" max="2574" width="15" style="1" customWidth="1"/>
    <col min="2575" max="2814" width="9" style="1"/>
    <col min="2815" max="2815" width="4.75" style="1" customWidth="1"/>
    <col min="2816" max="2816" width="7.125" style="1" customWidth="1"/>
    <col min="2817" max="2817" width="42.75" style="1" customWidth="1"/>
    <col min="2818" max="2818" width="12.875" style="1" customWidth="1"/>
    <col min="2819" max="2819" width="12.25" style="1" customWidth="1"/>
    <col min="2820" max="2820" width="13" style="1" customWidth="1"/>
    <col min="2821" max="2821" width="13.375" style="1" customWidth="1"/>
    <col min="2822" max="2822" width="14" style="1" customWidth="1"/>
    <col min="2823" max="2823" width="12.875" style="1" customWidth="1"/>
    <col min="2824" max="2824" width="12.5" style="1" customWidth="1"/>
    <col min="2825" max="2825" width="14.375" style="1" customWidth="1"/>
    <col min="2826" max="2826" width="13.625" style="1" customWidth="1"/>
    <col min="2827" max="2827" width="10.125" style="1" customWidth="1"/>
    <col min="2828" max="2828" width="11.25" style="1" customWidth="1"/>
    <col min="2829" max="2829" width="11.75" style="1" customWidth="1"/>
    <col min="2830" max="2830" width="15" style="1" customWidth="1"/>
    <col min="2831" max="3070" width="9" style="1"/>
    <col min="3071" max="3071" width="4.75" style="1" customWidth="1"/>
    <col min="3072" max="3072" width="7.125" style="1" customWidth="1"/>
    <col min="3073" max="3073" width="42.75" style="1" customWidth="1"/>
    <col min="3074" max="3074" width="12.875" style="1" customWidth="1"/>
    <col min="3075" max="3075" width="12.25" style="1" customWidth="1"/>
    <col min="3076" max="3076" width="13" style="1" customWidth="1"/>
    <col min="3077" max="3077" width="13.375" style="1" customWidth="1"/>
    <col min="3078" max="3078" width="14" style="1" customWidth="1"/>
    <col min="3079" max="3079" width="12.875" style="1" customWidth="1"/>
    <col min="3080" max="3080" width="12.5" style="1" customWidth="1"/>
    <col min="3081" max="3081" width="14.375" style="1" customWidth="1"/>
    <col min="3082" max="3082" width="13.625" style="1" customWidth="1"/>
    <col min="3083" max="3083" width="10.125" style="1" customWidth="1"/>
    <col min="3084" max="3084" width="11.25" style="1" customWidth="1"/>
    <col min="3085" max="3085" width="11.75" style="1" customWidth="1"/>
    <col min="3086" max="3086" width="15" style="1" customWidth="1"/>
    <col min="3087" max="3326" width="9" style="1"/>
    <col min="3327" max="3327" width="4.75" style="1" customWidth="1"/>
    <col min="3328" max="3328" width="7.125" style="1" customWidth="1"/>
    <col min="3329" max="3329" width="42.75" style="1" customWidth="1"/>
    <col min="3330" max="3330" width="12.875" style="1" customWidth="1"/>
    <col min="3331" max="3331" width="12.25" style="1" customWidth="1"/>
    <col min="3332" max="3332" width="13" style="1" customWidth="1"/>
    <col min="3333" max="3333" width="13.375" style="1" customWidth="1"/>
    <col min="3334" max="3334" width="14" style="1" customWidth="1"/>
    <col min="3335" max="3335" width="12.875" style="1" customWidth="1"/>
    <col min="3336" max="3336" width="12.5" style="1" customWidth="1"/>
    <col min="3337" max="3337" width="14.375" style="1" customWidth="1"/>
    <col min="3338" max="3338" width="13.625" style="1" customWidth="1"/>
    <col min="3339" max="3339" width="10.125" style="1" customWidth="1"/>
    <col min="3340" max="3340" width="11.25" style="1" customWidth="1"/>
    <col min="3341" max="3341" width="11.75" style="1" customWidth="1"/>
    <col min="3342" max="3342" width="15" style="1" customWidth="1"/>
    <col min="3343" max="3582" width="9" style="1"/>
    <col min="3583" max="3583" width="4.75" style="1" customWidth="1"/>
    <col min="3584" max="3584" width="7.125" style="1" customWidth="1"/>
    <col min="3585" max="3585" width="42.75" style="1" customWidth="1"/>
    <col min="3586" max="3586" width="12.875" style="1" customWidth="1"/>
    <col min="3587" max="3587" width="12.25" style="1" customWidth="1"/>
    <col min="3588" max="3588" width="13" style="1" customWidth="1"/>
    <col min="3589" max="3589" width="13.375" style="1" customWidth="1"/>
    <col min="3590" max="3590" width="14" style="1" customWidth="1"/>
    <col min="3591" max="3591" width="12.875" style="1" customWidth="1"/>
    <col min="3592" max="3592" width="12.5" style="1" customWidth="1"/>
    <col min="3593" max="3593" width="14.375" style="1" customWidth="1"/>
    <col min="3594" max="3594" width="13.625" style="1" customWidth="1"/>
    <col min="3595" max="3595" width="10.125" style="1" customWidth="1"/>
    <col min="3596" max="3596" width="11.25" style="1" customWidth="1"/>
    <col min="3597" max="3597" width="11.75" style="1" customWidth="1"/>
    <col min="3598" max="3598" width="15" style="1" customWidth="1"/>
    <col min="3599" max="3838" width="9" style="1"/>
    <col min="3839" max="3839" width="4.75" style="1" customWidth="1"/>
    <col min="3840" max="3840" width="7.125" style="1" customWidth="1"/>
    <col min="3841" max="3841" width="42.75" style="1" customWidth="1"/>
    <col min="3842" max="3842" width="12.875" style="1" customWidth="1"/>
    <col min="3843" max="3843" width="12.25" style="1" customWidth="1"/>
    <col min="3844" max="3844" width="13" style="1" customWidth="1"/>
    <col min="3845" max="3845" width="13.375" style="1" customWidth="1"/>
    <col min="3846" max="3846" width="14" style="1" customWidth="1"/>
    <col min="3847" max="3847" width="12.875" style="1" customWidth="1"/>
    <col min="3848" max="3848" width="12.5" style="1" customWidth="1"/>
    <col min="3849" max="3849" width="14.375" style="1" customWidth="1"/>
    <col min="3850" max="3850" width="13.625" style="1" customWidth="1"/>
    <col min="3851" max="3851" width="10.125" style="1" customWidth="1"/>
    <col min="3852" max="3852" width="11.25" style="1" customWidth="1"/>
    <col min="3853" max="3853" width="11.75" style="1" customWidth="1"/>
    <col min="3854" max="3854" width="15" style="1" customWidth="1"/>
    <col min="3855" max="4094" width="9" style="1"/>
    <col min="4095" max="4095" width="4.75" style="1" customWidth="1"/>
    <col min="4096" max="4096" width="7.125" style="1" customWidth="1"/>
    <col min="4097" max="4097" width="42.75" style="1" customWidth="1"/>
    <col min="4098" max="4098" width="12.875" style="1" customWidth="1"/>
    <col min="4099" max="4099" width="12.25" style="1" customWidth="1"/>
    <col min="4100" max="4100" width="13" style="1" customWidth="1"/>
    <col min="4101" max="4101" width="13.375" style="1" customWidth="1"/>
    <col min="4102" max="4102" width="14" style="1" customWidth="1"/>
    <col min="4103" max="4103" width="12.875" style="1" customWidth="1"/>
    <col min="4104" max="4104" width="12.5" style="1" customWidth="1"/>
    <col min="4105" max="4105" width="14.375" style="1" customWidth="1"/>
    <col min="4106" max="4106" width="13.625" style="1" customWidth="1"/>
    <col min="4107" max="4107" width="10.125" style="1" customWidth="1"/>
    <col min="4108" max="4108" width="11.25" style="1" customWidth="1"/>
    <col min="4109" max="4109" width="11.75" style="1" customWidth="1"/>
    <col min="4110" max="4110" width="15" style="1" customWidth="1"/>
    <col min="4111" max="4350" width="9" style="1"/>
    <col min="4351" max="4351" width="4.75" style="1" customWidth="1"/>
    <col min="4352" max="4352" width="7.125" style="1" customWidth="1"/>
    <col min="4353" max="4353" width="42.75" style="1" customWidth="1"/>
    <col min="4354" max="4354" width="12.875" style="1" customWidth="1"/>
    <col min="4355" max="4355" width="12.25" style="1" customWidth="1"/>
    <col min="4356" max="4356" width="13" style="1" customWidth="1"/>
    <col min="4357" max="4357" width="13.375" style="1" customWidth="1"/>
    <col min="4358" max="4358" width="14" style="1" customWidth="1"/>
    <col min="4359" max="4359" width="12.875" style="1" customWidth="1"/>
    <col min="4360" max="4360" width="12.5" style="1" customWidth="1"/>
    <col min="4361" max="4361" width="14.375" style="1" customWidth="1"/>
    <col min="4362" max="4362" width="13.625" style="1" customWidth="1"/>
    <col min="4363" max="4363" width="10.125" style="1" customWidth="1"/>
    <col min="4364" max="4364" width="11.25" style="1" customWidth="1"/>
    <col min="4365" max="4365" width="11.75" style="1" customWidth="1"/>
    <col min="4366" max="4366" width="15" style="1" customWidth="1"/>
    <col min="4367" max="4606" width="9" style="1"/>
    <col min="4607" max="4607" width="4.75" style="1" customWidth="1"/>
    <col min="4608" max="4608" width="7.125" style="1" customWidth="1"/>
    <col min="4609" max="4609" width="42.75" style="1" customWidth="1"/>
    <col min="4610" max="4610" width="12.875" style="1" customWidth="1"/>
    <col min="4611" max="4611" width="12.25" style="1" customWidth="1"/>
    <col min="4612" max="4612" width="13" style="1" customWidth="1"/>
    <col min="4613" max="4613" width="13.375" style="1" customWidth="1"/>
    <col min="4614" max="4614" width="14" style="1" customWidth="1"/>
    <col min="4615" max="4615" width="12.875" style="1" customWidth="1"/>
    <col min="4616" max="4616" width="12.5" style="1" customWidth="1"/>
    <col min="4617" max="4617" width="14.375" style="1" customWidth="1"/>
    <col min="4618" max="4618" width="13.625" style="1" customWidth="1"/>
    <col min="4619" max="4619" width="10.125" style="1" customWidth="1"/>
    <col min="4620" max="4620" width="11.25" style="1" customWidth="1"/>
    <col min="4621" max="4621" width="11.75" style="1" customWidth="1"/>
    <col min="4622" max="4622" width="15" style="1" customWidth="1"/>
    <col min="4623" max="4862" width="9" style="1"/>
    <col min="4863" max="4863" width="4.75" style="1" customWidth="1"/>
    <col min="4864" max="4864" width="7.125" style="1" customWidth="1"/>
    <col min="4865" max="4865" width="42.75" style="1" customWidth="1"/>
    <col min="4866" max="4866" width="12.875" style="1" customWidth="1"/>
    <col min="4867" max="4867" width="12.25" style="1" customWidth="1"/>
    <col min="4868" max="4868" width="13" style="1" customWidth="1"/>
    <col min="4869" max="4869" width="13.375" style="1" customWidth="1"/>
    <col min="4870" max="4870" width="14" style="1" customWidth="1"/>
    <col min="4871" max="4871" width="12.875" style="1" customWidth="1"/>
    <col min="4872" max="4872" width="12.5" style="1" customWidth="1"/>
    <col min="4873" max="4873" width="14.375" style="1" customWidth="1"/>
    <col min="4874" max="4874" width="13.625" style="1" customWidth="1"/>
    <col min="4875" max="4875" width="10.125" style="1" customWidth="1"/>
    <col min="4876" max="4876" width="11.25" style="1" customWidth="1"/>
    <col min="4877" max="4877" width="11.75" style="1" customWidth="1"/>
    <col min="4878" max="4878" width="15" style="1" customWidth="1"/>
    <col min="4879" max="5118" width="9" style="1"/>
    <col min="5119" max="5119" width="4.75" style="1" customWidth="1"/>
    <col min="5120" max="5120" width="7.125" style="1" customWidth="1"/>
    <col min="5121" max="5121" width="42.75" style="1" customWidth="1"/>
    <col min="5122" max="5122" width="12.875" style="1" customWidth="1"/>
    <col min="5123" max="5123" width="12.25" style="1" customWidth="1"/>
    <col min="5124" max="5124" width="13" style="1" customWidth="1"/>
    <col min="5125" max="5125" width="13.375" style="1" customWidth="1"/>
    <col min="5126" max="5126" width="14" style="1" customWidth="1"/>
    <col min="5127" max="5127" width="12.875" style="1" customWidth="1"/>
    <col min="5128" max="5128" width="12.5" style="1" customWidth="1"/>
    <col min="5129" max="5129" width="14.375" style="1" customWidth="1"/>
    <col min="5130" max="5130" width="13.625" style="1" customWidth="1"/>
    <col min="5131" max="5131" width="10.125" style="1" customWidth="1"/>
    <col min="5132" max="5132" width="11.25" style="1" customWidth="1"/>
    <col min="5133" max="5133" width="11.75" style="1" customWidth="1"/>
    <col min="5134" max="5134" width="15" style="1" customWidth="1"/>
    <col min="5135" max="5374" width="9" style="1"/>
    <col min="5375" max="5375" width="4.75" style="1" customWidth="1"/>
    <col min="5376" max="5376" width="7.125" style="1" customWidth="1"/>
    <col min="5377" max="5377" width="42.75" style="1" customWidth="1"/>
    <col min="5378" max="5378" width="12.875" style="1" customWidth="1"/>
    <col min="5379" max="5379" width="12.25" style="1" customWidth="1"/>
    <col min="5380" max="5380" width="13" style="1" customWidth="1"/>
    <col min="5381" max="5381" width="13.375" style="1" customWidth="1"/>
    <col min="5382" max="5382" width="14" style="1" customWidth="1"/>
    <col min="5383" max="5383" width="12.875" style="1" customWidth="1"/>
    <col min="5384" max="5384" width="12.5" style="1" customWidth="1"/>
    <col min="5385" max="5385" width="14.375" style="1" customWidth="1"/>
    <col min="5386" max="5386" width="13.625" style="1" customWidth="1"/>
    <col min="5387" max="5387" width="10.125" style="1" customWidth="1"/>
    <col min="5388" max="5388" width="11.25" style="1" customWidth="1"/>
    <col min="5389" max="5389" width="11.75" style="1" customWidth="1"/>
    <col min="5390" max="5390" width="15" style="1" customWidth="1"/>
    <col min="5391" max="5630" width="9" style="1"/>
    <col min="5631" max="5631" width="4.75" style="1" customWidth="1"/>
    <col min="5632" max="5632" width="7.125" style="1" customWidth="1"/>
    <col min="5633" max="5633" width="42.75" style="1" customWidth="1"/>
    <col min="5634" max="5634" width="12.875" style="1" customWidth="1"/>
    <col min="5635" max="5635" width="12.25" style="1" customWidth="1"/>
    <col min="5636" max="5636" width="13" style="1" customWidth="1"/>
    <col min="5637" max="5637" width="13.375" style="1" customWidth="1"/>
    <col min="5638" max="5638" width="14" style="1" customWidth="1"/>
    <col min="5639" max="5639" width="12.875" style="1" customWidth="1"/>
    <col min="5640" max="5640" width="12.5" style="1" customWidth="1"/>
    <col min="5641" max="5641" width="14.375" style="1" customWidth="1"/>
    <col min="5642" max="5642" width="13.625" style="1" customWidth="1"/>
    <col min="5643" max="5643" width="10.125" style="1" customWidth="1"/>
    <col min="5644" max="5644" width="11.25" style="1" customWidth="1"/>
    <col min="5645" max="5645" width="11.75" style="1" customWidth="1"/>
    <col min="5646" max="5646" width="15" style="1" customWidth="1"/>
    <col min="5647" max="5886" width="9" style="1"/>
    <col min="5887" max="5887" width="4.75" style="1" customWidth="1"/>
    <col min="5888" max="5888" width="7.125" style="1" customWidth="1"/>
    <col min="5889" max="5889" width="42.75" style="1" customWidth="1"/>
    <col min="5890" max="5890" width="12.875" style="1" customWidth="1"/>
    <col min="5891" max="5891" width="12.25" style="1" customWidth="1"/>
    <col min="5892" max="5892" width="13" style="1" customWidth="1"/>
    <col min="5893" max="5893" width="13.375" style="1" customWidth="1"/>
    <col min="5894" max="5894" width="14" style="1" customWidth="1"/>
    <col min="5895" max="5895" width="12.875" style="1" customWidth="1"/>
    <col min="5896" max="5896" width="12.5" style="1" customWidth="1"/>
    <col min="5897" max="5897" width="14.375" style="1" customWidth="1"/>
    <col min="5898" max="5898" width="13.625" style="1" customWidth="1"/>
    <col min="5899" max="5899" width="10.125" style="1" customWidth="1"/>
    <col min="5900" max="5900" width="11.25" style="1" customWidth="1"/>
    <col min="5901" max="5901" width="11.75" style="1" customWidth="1"/>
    <col min="5902" max="5902" width="15" style="1" customWidth="1"/>
    <col min="5903" max="6142" width="9" style="1"/>
    <col min="6143" max="6143" width="4.75" style="1" customWidth="1"/>
    <col min="6144" max="6144" width="7.125" style="1" customWidth="1"/>
    <col min="6145" max="6145" width="42.75" style="1" customWidth="1"/>
    <col min="6146" max="6146" width="12.875" style="1" customWidth="1"/>
    <col min="6147" max="6147" width="12.25" style="1" customWidth="1"/>
    <col min="6148" max="6148" width="13" style="1" customWidth="1"/>
    <col min="6149" max="6149" width="13.375" style="1" customWidth="1"/>
    <col min="6150" max="6150" width="14" style="1" customWidth="1"/>
    <col min="6151" max="6151" width="12.875" style="1" customWidth="1"/>
    <col min="6152" max="6152" width="12.5" style="1" customWidth="1"/>
    <col min="6153" max="6153" width="14.375" style="1" customWidth="1"/>
    <col min="6154" max="6154" width="13.625" style="1" customWidth="1"/>
    <col min="6155" max="6155" width="10.125" style="1" customWidth="1"/>
    <col min="6156" max="6156" width="11.25" style="1" customWidth="1"/>
    <col min="6157" max="6157" width="11.75" style="1" customWidth="1"/>
    <col min="6158" max="6158" width="15" style="1" customWidth="1"/>
    <col min="6159" max="6398" width="9" style="1"/>
    <col min="6399" max="6399" width="4.75" style="1" customWidth="1"/>
    <col min="6400" max="6400" width="7.125" style="1" customWidth="1"/>
    <col min="6401" max="6401" width="42.75" style="1" customWidth="1"/>
    <col min="6402" max="6402" width="12.875" style="1" customWidth="1"/>
    <col min="6403" max="6403" width="12.25" style="1" customWidth="1"/>
    <col min="6404" max="6404" width="13" style="1" customWidth="1"/>
    <col min="6405" max="6405" width="13.375" style="1" customWidth="1"/>
    <col min="6406" max="6406" width="14" style="1" customWidth="1"/>
    <col min="6407" max="6407" width="12.875" style="1" customWidth="1"/>
    <col min="6408" max="6408" width="12.5" style="1" customWidth="1"/>
    <col min="6409" max="6409" width="14.375" style="1" customWidth="1"/>
    <col min="6410" max="6410" width="13.625" style="1" customWidth="1"/>
    <col min="6411" max="6411" width="10.125" style="1" customWidth="1"/>
    <col min="6412" max="6412" width="11.25" style="1" customWidth="1"/>
    <col min="6413" max="6413" width="11.75" style="1" customWidth="1"/>
    <col min="6414" max="6414" width="15" style="1" customWidth="1"/>
    <col min="6415" max="6654" width="9" style="1"/>
    <col min="6655" max="6655" width="4.75" style="1" customWidth="1"/>
    <col min="6656" max="6656" width="7.125" style="1" customWidth="1"/>
    <col min="6657" max="6657" width="42.75" style="1" customWidth="1"/>
    <col min="6658" max="6658" width="12.875" style="1" customWidth="1"/>
    <col min="6659" max="6659" width="12.25" style="1" customWidth="1"/>
    <col min="6660" max="6660" width="13" style="1" customWidth="1"/>
    <col min="6661" max="6661" width="13.375" style="1" customWidth="1"/>
    <col min="6662" max="6662" width="14" style="1" customWidth="1"/>
    <col min="6663" max="6663" width="12.875" style="1" customWidth="1"/>
    <col min="6664" max="6664" width="12.5" style="1" customWidth="1"/>
    <col min="6665" max="6665" width="14.375" style="1" customWidth="1"/>
    <col min="6666" max="6666" width="13.625" style="1" customWidth="1"/>
    <col min="6667" max="6667" width="10.125" style="1" customWidth="1"/>
    <col min="6668" max="6668" width="11.25" style="1" customWidth="1"/>
    <col min="6669" max="6669" width="11.75" style="1" customWidth="1"/>
    <col min="6670" max="6670" width="15" style="1" customWidth="1"/>
    <col min="6671" max="6910" width="9" style="1"/>
    <col min="6911" max="6911" width="4.75" style="1" customWidth="1"/>
    <col min="6912" max="6912" width="7.125" style="1" customWidth="1"/>
    <col min="6913" max="6913" width="42.75" style="1" customWidth="1"/>
    <col min="6914" max="6914" width="12.875" style="1" customWidth="1"/>
    <col min="6915" max="6915" width="12.25" style="1" customWidth="1"/>
    <col min="6916" max="6916" width="13" style="1" customWidth="1"/>
    <col min="6917" max="6917" width="13.375" style="1" customWidth="1"/>
    <col min="6918" max="6918" width="14" style="1" customWidth="1"/>
    <col min="6919" max="6919" width="12.875" style="1" customWidth="1"/>
    <col min="6920" max="6920" width="12.5" style="1" customWidth="1"/>
    <col min="6921" max="6921" width="14.375" style="1" customWidth="1"/>
    <col min="6922" max="6922" width="13.625" style="1" customWidth="1"/>
    <col min="6923" max="6923" width="10.125" style="1" customWidth="1"/>
    <col min="6924" max="6924" width="11.25" style="1" customWidth="1"/>
    <col min="6925" max="6925" width="11.75" style="1" customWidth="1"/>
    <col min="6926" max="6926" width="15" style="1" customWidth="1"/>
    <col min="6927" max="7166" width="9" style="1"/>
    <col min="7167" max="7167" width="4.75" style="1" customWidth="1"/>
    <col min="7168" max="7168" width="7.125" style="1" customWidth="1"/>
    <col min="7169" max="7169" width="42.75" style="1" customWidth="1"/>
    <col min="7170" max="7170" width="12.875" style="1" customWidth="1"/>
    <col min="7171" max="7171" width="12.25" style="1" customWidth="1"/>
    <col min="7172" max="7172" width="13" style="1" customWidth="1"/>
    <col min="7173" max="7173" width="13.375" style="1" customWidth="1"/>
    <col min="7174" max="7174" width="14" style="1" customWidth="1"/>
    <col min="7175" max="7175" width="12.875" style="1" customWidth="1"/>
    <col min="7176" max="7176" width="12.5" style="1" customWidth="1"/>
    <col min="7177" max="7177" width="14.375" style="1" customWidth="1"/>
    <col min="7178" max="7178" width="13.625" style="1" customWidth="1"/>
    <col min="7179" max="7179" width="10.125" style="1" customWidth="1"/>
    <col min="7180" max="7180" width="11.25" style="1" customWidth="1"/>
    <col min="7181" max="7181" width="11.75" style="1" customWidth="1"/>
    <col min="7182" max="7182" width="15" style="1" customWidth="1"/>
    <col min="7183" max="7422" width="9" style="1"/>
    <col min="7423" max="7423" width="4.75" style="1" customWidth="1"/>
    <col min="7424" max="7424" width="7.125" style="1" customWidth="1"/>
    <col min="7425" max="7425" width="42.75" style="1" customWidth="1"/>
    <col min="7426" max="7426" width="12.875" style="1" customWidth="1"/>
    <col min="7427" max="7427" width="12.25" style="1" customWidth="1"/>
    <col min="7428" max="7428" width="13" style="1" customWidth="1"/>
    <col min="7429" max="7429" width="13.375" style="1" customWidth="1"/>
    <col min="7430" max="7430" width="14" style="1" customWidth="1"/>
    <col min="7431" max="7431" width="12.875" style="1" customWidth="1"/>
    <col min="7432" max="7432" width="12.5" style="1" customWidth="1"/>
    <col min="7433" max="7433" width="14.375" style="1" customWidth="1"/>
    <col min="7434" max="7434" width="13.625" style="1" customWidth="1"/>
    <col min="7435" max="7435" width="10.125" style="1" customWidth="1"/>
    <col min="7436" max="7436" width="11.25" style="1" customWidth="1"/>
    <col min="7437" max="7437" width="11.75" style="1" customWidth="1"/>
    <col min="7438" max="7438" width="15" style="1" customWidth="1"/>
    <col min="7439" max="7678" width="9" style="1"/>
    <col min="7679" max="7679" width="4.75" style="1" customWidth="1"/>
    <col min="7680" max="7680" width="7.125" style="1" customWidth="1"/>
    <col min="7681" max="7681" width="42.75" style="1" customWidth="1"/>
    <col min="7682" max="7682" width="12.875" style="1" customWidth="1"/>
    <col min="7683" max="7683" width="12.25" style="1" customWidth="1"/>
    <col min="7684" max="7684" width="13" style="1" customWidth="1"/>
    <col min="7685" max="7685" width="13.375" style="1" customWidth="1"/>
    <col min="7686" max="7686" width="14" style="1" customWidth="1"/>
    <col min="7687" max="7687" width="12.875" style="1" customWidth="1"/>
    <col min="7688" max="7688" width="12.5" style="1" customWidth="1"/>
    <col min="7689" max="7689" width="14.375" style="1" customWidth="1"/>
    <col min="7690" max="7690" width="13.625" style="1" customWidth="1"/>
    <col min="7691" max="7691" width="10.125" style="1" customWidth="1"/>
    <col min="7692" max="7692" width="11.25" style="1" customWidth="1"/>
    <col min="7693" max="7693" width="11.75" style="1" customWidth="1"/>
    <col min="7694" max="7694" width="15" style="1" customWidth="1"/>
    <col min="7695" max="7934" width="9" style="1"/>
    <col min="7935" max="7935" width="4.75" style="1" customWidth="1"/>
    <col min="7936" max="7936" width="7.125" style="1" customWidth="1"/>
    <col min="7937" max="7937" width="42.75" style="1" customWidth="1"/>
    <col min="7938" max="7938" width="12.875" style="1" customWidth="1"/>
    <col min="7939" max="7939" width="12.25" style="1" customWidth="1"/>
    <col min="7940" max="7940" width="13" style="1" customWidth="1"/>
    <col min="7941" max="7941" width="13.375" style="1" customWidth="1"/>
    <col min="7942" max="7942" width="14" style="1" customWidth="1"/>
    <col min="7943" max="7943" width="12.875" style="1" customWidth="1"/>
    <col min="7944" max="7944" width="12.5" style="1" customWidth="1"/>
    <col min="7945" max="7945" width="14.375" style="1" customWidth="1"/>
    <col min="7946" max="7946" width="13.625" style="1" customWidth="1"/>
    <col min="7947" max="7947" width="10.125" style="1" customWidth="1"/>
    <col min="7948" max="7948" width="11.25" style="1" customWidth="1"/>
    <col min="7949" max="7949" width="11.75" style="1" customWidth="1"/>
    <col min="7950" max="7950" width="15" style="1" customWidth="1"/>
    <col min="7951" max="8190" width="9" style="1"/>
    <col min="8191" max="8191" width="4.75" style="1" customWidth="1"/>
    <col min="8192" max="8192" width="7.125" style="1" customWidth="1"/>
    <col min="8193" max="8193" width="42.75" style="1" customWidth="1"/>
    <col min="8194" max="8194" width="12.875" style="1" customWidth="1"/>
    <col min="8195" max="8195" width="12.25" style="1" customWidth="1"/>
    <col min="8196" max="8196" width="13" style="1" customWidth="1"/>
    <col min="8197" max="8197" width="13.375" style="1" customWidth="1"/>
    <col min="8198" max="8198" width="14" style="1" customWidth="1"/>
    <col min="8199" max="8199" width="12.875" style="1" customWidth="1"/>
    <col min="8200" max="8200" width="12.5" style="1" customWidth="1"/>
    <col min="8201" max="8201" width="14.375" style="1" customWidth="1"/>
    <col min="8202" max="8202" width="13.625" style="1" customWidth="1"/>
    <col min="8203" max="8203" width="10.125" style="1" customWidth="1"/>
    <col min="8204" max="8204" width="11.25" style="1" customWidth="1"/>
    <col min="8205" max="8205" width="11.75" style="1" customWidth="1"/>
    <col min="8206" max="8206" width="15" style="1" customWidth="1"/>
    <col min="8207" max="8446" width="9" style="1"/>
    <col min="8447" max="8447" width="4.75" style="1" customWidth="1"/>
    <col min="8448" max="8448" width="7.125" style="1" customWidth="1"/>
    <col min="8449" max="8449" width="42.75" style="1" customWidth="1"/>
    <col min="8450" max="8450" width="12.875" style="1" customWidth="1"/>
    <col min="8451" max="8451" width="12.25" style="1" customWidth="1"/>
    <col min="8452" max="8452" width="13" style="1" customWidth="1"/>
    <col min="8453" max="8453" width="13.375" style="1" customWidth="1"/>
    <col min="8454" max="8454" width="14" style="1" customWidth="1"/>
    <col min="8455" max="8455" width="12.875" style="1" customWidth="1"/>
    <col min="8456" max="8456" width="12.5" style="1" customWidth="1"/>
    <col min="8457" max="8457" width="14.375" style="1" customWidth="1"/>
    <col min="8458" max="8458" width="13.625" style="1" customWidth="1"/>
    <col min="8459" max="8459" width="10.125" style="1" customWidth="1"/>
    <col min="8460" max="8460" width="11.25" style="1" customWidth="1"/>
    <col min="8461" max="8461" width="11.75" style="1" customWidth="1"/>
    <col min="8462" max="8462" width="15" style="1" customWidth="1"/>
    <col min="8463" max="8702" width="9" style="1"/>
    <col min="8703" max="8703" width="4.75" style="1" customWidth="1"/>
    <col min="8704" max="8704" width="7.125" style="1" customWidth="1"/>
    <col min="8705" max="8705" width="42.75" style="1" customWidth="1"/>
    <col min="8706" max="8706" width="12.875" style="1" customWidth="1"/>
    <col min="8707" max="8707" width="12.25" style="1" customWidth="1"/>
    <col min="8708" max="8708" width="13" style="1" customWidth="1"/>
    <col min="8709" max="8709" width="13.375" style="1" customWidth="1"/>
    <col min="8710" max="8710" width="14" style="1" customWidth="1"/>
    <col min="8711" max="8711" width="12.875" style="1" customWidth="1"/>
    <col min="8712" max="8712" width="12.5" style="1" customWidth="1"/>
    <col min="8713" max="8713" width="14.375" style="1" customWidth="1"/>
    <col min="8714" max="8714" width="13.625" style="1" customWidth="1"/>
    <col min="8715" max="8715" width="10.125" style="1" customWidth="1"/>
    <col min="8716" max="8716" width="11.25" style="1" customWidth="1"/>
    <col min="8717" max="8717" width="11.75" style="1" customWidth="1"/>
    <col min="8718" max="8718" width="15" style="1" customWidth="1"/>
    <col min="8719" max="8958" width="9" style="1"/>
    <col min="8959" max="8959" width="4.75" style="1" customWidth="1"/>
    <col min="8960" max="8960" width="7.125" style="1" customWidth="1"/>
    <col min="8961" max="8961" width="42.75" style="1" customWidth="1"/>
    <col min="8962" max="8962" width="12.875" style="1" customWidth="1"/>
    <col min="8963" max="8963" width="12.25" style="1" customWidth="1"/>
    <col min="8964" max="8964" width="13" style="1" customWidth="1"/>
    <col min="8965" max="8965" width="13.375" style="1" customWidth="1"/>
    <col min="8966" max="8966" width="14" style="1" customWidth="1"/>
    <col min="8967" max="8967" width="12.875" style="1" customWidth="1"/>
    <col min="8968" max="8968" width="12.5" style="1" customWidth="1"/>
    <col min="8969" max="8969" width="14.375" style="1" customWidth="1"/>
    <col min="8970" max="8970" width="13.625" style="1" customWidth="1"/>
    <col min="8971" max="8971" width="10.125" style="1" customWidth="1"/>
    <col min="8972" max="8972" width="11.25" style="1" customWidth="1"/>
    <col min="8973" max="8973" width="11.75" style="1" customWidth="1"/>
    <col min="8974" max="8974" width="15" style="1" customWidth="1"/>
    <col min="8975" max="9214" width="9" style="1"/>
    <col min="9215" max="9215" width="4.75" style="1" customWidth="1"/>
    <col min="9216" max="9216" width="7.125" style="1" customWidth="1"/>
    <col min="9217" max="9217" width="42.75" style="1" customWidth="1"/>
    <col min="9218" max="9218" width="12.875" style="1" customWidth="1"/>
    <col min="9219" max="9219" width="12.25" style="1" customWidth="1"/>
    <col min="9220" max="9220" width="13" style="1" customWidth="1"/>
    <col min="9221" max="9221" width="13.375" style="1" customWidth="1"/>
    <col min="9222" max="9222" width="14" style="1" customWidth="1"/>
    <col min="9223" max="9223" width="12.875" style="1" customWidth="1"/>
    <col min="9224" max="9224" width="12.5" style="1" customWidth="1"/>
    <col min="9225" max="9225" width="14.375" style="1" customWidth="1"/>
    <col min="9226" max="9226" width="13.625" style="1" customWidth="1"/>
    <col min="9227" max="9227" width="10.125" style="1" customWidth="1"/>
    <col min="9228" max="9228" width="11.25" style="1" customWidth="1"/>
    <col min="9229" max="9229" width="11.75" style="1" customWidth="1"/>
    <col min="9230" max="9230" width="15" style="1" customWidth="1"/>
    <col min="9231" max="9470" width="9" style="1"/>
    <col min="9471" max="9471" width="4.75" style="1" customWidth="1"/>
    <col min="9472" max="9472" width="7.125" style="1" customWidth="1"/>
    <col min="9473" max="9473" width="42.75" style="1" customWidth="1"/>
    <col min="9474" max="9474" width="12.875" style="1" customWidth="1"/>
    <col min="9475" max="9475" width="12.25" style="1" customWidth="1"/>
    <col min="9476" max="9476" width="13" style="1" customWidth="1"/>
    <col min="9477" max="9477" width="13.375" style="1" customWidth="1"/>
    <col min="9478" max="9478" width="14" style="1" customWidth="1"/>
    <col min="9479" max="9479" width="12.875" style="1" customWidth="1"/>
    <col min="9480" max="9480" width="12.5" style="1" customWidth="1"/>
    <col min="9481" max="9481" width="14.375" style="1" customWidth="1"/>
    <col min="9482" max="9482" width="13.625" style="1" customWidth="1"/>
    <col min="9483" max="9483" width="10.125" style="1" customWidth="1"/>
    <col min="9484" max="9484" width="11.25" style="1" customWidth="1"/>
    <col min="9485" max="9485" width="11.75" style="1" customWidth="1"/>
    <col min="9486" max="9486" width="15" style="1" customWidth="1"/>
    <col min="9487" max="9726" width="9" style="1"/>
    <col min="9727" max="9727" width="4.75" style="1" customWidth="1"/>
    <col min="9728" max="9728" width="7.125" style="1" customWidth="1"/>
    <col min="9729" max="9729" width="42.75" style="1" customWidth="1"/>
    <col min="9730" max="9730" width="12.875" style="1" customWidth="1"/>
    <col min="9731" max="9731" width="12.25" style="1" customWidth="1"/>
    <col min="9732" max="9732" width="13" style="1" customWidth="1"/>
    <col min="9733" max="9733" width="13.375" style="1" customWidth="1"/>
    <col min="9734" max="9734" width="14" style="1" customWidth="1"/>
    <col min="9735" max="9735" width="12.875" style="1" customWidth="1"/>
    <col min="9736" max="9736" width="12.5" style="1" customWidth="1"/>
    <col min="9737" max="9737" width="14.375" style="1" customWidth="1"/>
    <col min="9738" max="9738" width="13.625" style="1" customWidth="1"/>
    <col min="9739" max="9739" width="10.125" style="1" customWidth="1"/>
    <col min="9740" max="9740" width="11.25" style="1" customWidth="1"/>
    <col min="9741" max="9741" width="11.75" style="1" customWidth="1"/>
    <col min="9742" max="9742" width="15" style="1" customWidth="1"/>
    <col min="9743" max="9982" width="9" style="1"/>
    <col min="9983" max="9983" width="4.75" style="1" customWidth="1"/>
    <col min="9984" max="9984" width="7.125" style="1" customWidth="1"/>
    <col min="9985" max="9985" width="42.75" style="1" customWidth="1"/>
    <col min="9986" max="9986" width="12.875" style="1" customWidth="1"/>
    <col min="9987" max="9987" width="12.25" style="1" customWidth="1"/>
    <col min="9988" max="9988" width="13" style="1" customWidth="1"/>
    <col min="9989" max="9989" width="13.375" style="1" customWidth="1"/>
    <col min="9990" max="9990" width="14" style="1" customWidth="1"/>
    <col min="9991" max="9991" width="12.875" style="1" customWidth="1"/>
    <col min="9992" max="9992" width="12.5" style="1" customWidth="1"/>
    <col min="9993" max="9993" width="14.375" style="1" customWidth="1"/>
    <col min="9994" max="9994" width="13.625" style="1" customWidth="1"/>
    <col min="9995" max="9995" width="10.125" style="1" customWidth="1"/>
    <col min="9996" max="9996" width="11.25" style="1" customWidth="1"/>
    <col min="9997" max="9997" width="11.75" style="1" customWidth="1"/>
    <col min="9998" max="9998" width="15" style="1" customWidth="1"/>
    <col min="9999" max="10238" width="9" style="1"/>
    <col min="10239" max="10239" width="4.75" style="1" customWidth="1"/>
    <col min="10240" max="10240" width="7.125" style="1" customWidth="1"/>
    <col min="10241" max="10241" width="42.75" style="1" customWidth="1"/>
    <col min="10242" max="10242" width="12.875" style="1" customWidth="1"/>
    <col min="10243" max="10243" width="12.25" style="1" customWidth="1"/>
    <col min="10244" max="10244" width="13" style="1" customWidth="1"/>
    <col min="10245" max="10245" width="13.375" style="1" customWidth="1"/>
    <col min="10246" max="10246" width="14" style="1" customWidth="1"/>
    <col min="10247" max="10247" width="12.875" style="1" customWidth="1"/>
    <col min="10248" max="10248" width="12.5" style="1" customWidth="1"/>
    <col min="10249" max="10249" width="14.375" style="1" customWidth="1"/>
    <col min="10250" max="10250" width="13.625" style="1" customWidth="1"/>
    <col min="10251" max="10251" width="10.125" style="1" customWidth="1"/>
    <col min="10252" max="10252" width="11.25" style="1" customWidth="1"/>
    <col min="10253" max="10253" width="11.75" style="1" customWidth="1"/>
    <col min="10254" max="10254" width="15" style="1" customWidth="1"/>
    <col min="10255" max="10494" width="9" style="1"/>
    <col min="10495" max="10495" width="4.75" style="1" customWidth="1"/>
    <col min="10496" max="10496" width="7.125" style="1" customWidth="1"/>
    <col min="10497" max="10497" width="42.75" style="1" customWidth="1"/>
    <col min="10498" max="10498" width="12.875" style="1" customWidth="1"/>
    <col min="10499" max="10499" width="12.25" style="1" customWidth="1"/>
    <col min="10500" max="10500" width="13" style="1" customWidth="1"/>
    <col min="10501" max="10501" width="13.375" style="1" customWidth="1"/>
    <col min="10502" max="10502" width="14" style="1" customWidth="1"/>
    <col min="10503" max="10503" width="12.875" style="1" customWidth="1"/>
    <col min="10504" max="10504" width="12.5" style="1" customWidth="1"/>
    <col min="10505" max="10505" width="14.375" style="1" customWidth="1"/>
    <col min="10506" max="10506" width="13.625" style="1" customWidth="1"/>
    <col min="10507" max="10507" width="10.125" style="1" customWidth="1"/>
    <col min="10508" max="10508" width="11.25" style="1" customWidth="1"/>
    <col min="10509" max="10509" width="11.75" style="1" customWidth="1"/>
    <col min="10510" max="10510" width="15" style="1" customWidth="1"/>
    <col min="10511" max="10750" width="9" style="1"/>
    <col min="10751" max="10751" width="4.75" style="1" customWidth="1"/>
    <col min="10752" max="10752" width="7.125" style="1" customWidth="1"/>
    <col min="10753" max="10753" width="42.75" style="1" customWidth="1"/>
    <col min="10754" max="10754" width="12.875" style="1" customWidth="1"/>
    <col min="10755" max="10755" width="12.25" style="1" customWidth="1"/>
    <col min="10756" max="10756" width="13" style="1" customWidth="1"/>
    <col min="10757" max="10757" width="13.375" style="1" customWidth="1"/>
    <col min="10758" max="10758" width="14" style="1" customWidth="1"/>
    <col min="10759" max="10759" width="12.875" style="1" customWidth="1"/>
    <col min="10760" max="10760" width="12.5" style="1" customWidth="1"/>
    <col min="10761" max="10761" width="14.375" style="1" customWidth="1"/>
    <col min="10762" max="10762" width="13.625" style="1" customWidth="1"/>
    <col min="10763" max="10763" width="10.125" style="1" customWidth="1"/>
    <col min="10764" max="10764" width="11.25" style="1" customWidth="1"/>
    <col min="10765" max="10765" width="11.75" style="1" customWidth="1"/>
    <col min="10766" max="10766" width="15" style="1" customWidth="1"/>
    <col min="10767" max="11006" width="9" style="1"/>
    <col min="11007" max="11007" width="4.75" style="1" customWidth="1"/>
    <col min="11008" max="11008" width="7.125" style="1" customWidth="1"/>
    <col min="11009" max="11009" width="42.75" style="1" customWidth="1"/>
    <col min="11010" max="11010" width="12.875" style="1" customWidth="1"/>
    <col min="11011" max="11011" width="12.25" style="1" customWidth="1"/>
    <col min="11012" max="11012" width="13" style="1" customWidth="1"/>
    <col min="11013" max="11013" width="13.375" style="1" customWidth="1"/>
    <col min="11014" max="11014" width="14" style="1" customWidth="1"/>
    <col min="11015" max="11015" width="12.875" style="1" customWidth="1"/>
    <col min="11016" max="11016" width="12.5" style="1" customWidth="1"/>
    <col min="11017" max="11017" width="14.375" style="1" customWidth="1"/>
    <col min="11018" max="11018" width="13.625" style="1" customWidth="1"/>
    <col min="11019" max="11019" width="10.125" style="1" customWidth="1"/>
    <col min="11020" max="11020" width="11.25" style="1" customWidth="1"/>
    <col min="11021" max="11021" width="11.75" style="1" customWidth="1"/>
    <col min="11022" max="11022" width="15" style="1" customWidth="1"/>
    <col min="11023" max="11262" width="9" style="1"/>
    <col min="11263" max="11263" width="4.75" style="1" customWidth="1"/>
    <col min="11264" max="11264" width="7.125" style="1" customWidth="1"/>
    <col min="11265" max="11265" width="42.75" style="1" customWidth="1"/>
    <col min="11266" max="11266" width="12.875" style="1" customWidth="1"/>
    <col min="11267" max="11267" width="12.25" style="1" customWidth="1"/>
    <col min="11268" max="11268" width="13" style="1" customWidth="1"/>
    <col min="11269" max="11269" width="13.375" style="1" customWidth="1"/>
    <col min="11270" max="11270" width="14" style="1" customWidth="1"/>
    <col min="11271" max="11271" width="12.875" style="1" customWidth="1"/>
    <col min="11272" max="11272" width="12.5" style="1" customWidth="1"/>
    <col min="11273" max="11273" width="14.375" style="1" customWidth="1"/>
    <col min="11274" max="11274" width="13.625" style="1" customWidth="1"/>
    <col min="11275" max="11275" width="10.125" style="1" customWidth="1"/>
    <col min="11276" max="11276" width="11.25" style="1" customWidth="1"/>
    <col min="11277" max="11277" width="11.75" style="1" customWidth="1"/>
    <col min="11278" max="11278" width="15" style="1" customWidth="1"/>
    <col min="11279" max="11518" width="9" style="1"/>
    <col min="11519" max="11519" width="4.75" style="1" customWidth="1"/>
    <col min="11520" max="11520" width="7.125" style="1" customWidth="1"/>
    <col min="11521" max="11521" width="42.75" style="1" customWidth="1"/>
    <col min="11522" max="11522" width="12.875" style="1" customWidth="1"/>
    <col min="11523" max="11523" width="12.25" style="1" customWidth="1"/>
    <col min="11524" max="11524" width="13" style="1" customWidth="1"/>
    <col min="11525" max="11525" width="13.375" style="1" customWidth="1"/>
    <col min="11526" max="11526" width="14" style="1" customWidth="1"/>
    <col min="11527" max="11527" width="12.875" style="1" customWidth="1"/>
    <col min="11528" max="11528" width="12.5" style="1" customWidth="1"/>
    <col min="11529" max="11529" width="14.375" style="1" customWidth="1"/>
    <col min="11530" max="11530" width="13.625" style="1" customWidth="1"/>
    <col min="11531" max="11531" width="10.125" style="1" customWidth="1"/>
    <col min="11532" max="11532" width="11.25" style="1" customWidth="1"/>
    <col min="11533" max="11533" width="11.75" style="1" customWidth="1"/>
    <col min="11534" max="11534" width="15" style="1" customWidth="1"/>
    <col min="11535" max="11774" width="9" style="1"/>
    <col min="11775" max="11775" width="4.75" style="1" customWidth="1"/>
    <col min="11776" max="11776" width="7.125" style="1" customWidth="1"/>
    <col min="11777" max="11777" width="42.75" style="1" customWidth="1"/>
    <col min="11778" max="11778" width="12.875" style="1" customWidth="1"/>
    <col min="11779" max="11779" width="12.25" style="1" customWidth="1"/>
    <col min="11780" max="11780" width="13" style="1" customWidth="1"/>
    <col min="11781" max="11781" width="13.375" style="1" customWidth="1"/>
    <col min="11782" max="11782" width="14" style="1" customWidth="1"/>
    <col min="11783" max="11783" width="12.875" style="1" customWidth="1"/>
    <col min="11784" max="11784" width="12.5" style="1" customWidth="1"/>
    <col min="11785" max="11785" width="14.375" style="1" customWidth="1"/>
    <col min="11786" max="11786" width="13.625" style="1" customWidth="1"/>
    <col min="11787" max="11787" width="10.125" style="1" customWidth="1"/>
    <col min="11788" max="11788" width="11.25" style="1" customWidth="1"/>
    <col min="11789" max="11789" width="11.75" style="1" customWidth="1"/>
    <col min="11790" max="11790" width="15" style="1" customWidth="1"/>
    <col min="11791" max="12030" width="9" style="1"/>
    <col min="12031" max="12031" width="4.75" style="1" customWidth="1"/>
    <col min="12032" max="12032" width="7.125" style="1" customWidth="1"/>
    <col min="12033" max="12033" width="42.75" style="1" customWidth="1"/>
    <col min="12034" max="12034" width="12.875" style="1" customWidth="1"/>
    <col min="12035" max="12035" width="12.25" style="1" customWidth="1"/>
    <col min="12036" max="12036" width="13" style="1" customWidth="1"/>
    <col min="12037" max="12037" width="13.375" style="1" customWidth="1"/>
    <col min="12038" max="12038" width="14" style="1" customWidth="1"/>
    <col min="12039" max="12039" width="12.875" style="1" customWidth="1"/>
    <col min="12040" max="12040" width="12.5" style="1" customWidth="1"/>
    <col min="12041" max="12041" width="14.375" style="1" customWidth="1"/>
    <col min="12042" max="12042" width="13.625" style="1" customWidth="1"/>
    <col min="12043" max="12043" width="10.125" style="1" customWidth="1"/>
    <col min="12044" max="12044" width="11.25" style="1" customWidth="1"/>
    <col min="12045" max="12045" width="11.75" style="1" customWidth="1"/>
    <col min="12046" max="12046" width="15" style="1" customWidth="1"/>
    <col min="12047" max="12286" width="9" style="1"/>
    <col min="12287" max="12287" width="4.75" style="1" customWidth="1"/>
    <col min="12288" max="12288" width="7.125" style="1" customWidth="1"/>
    <col min="12289" max="12289" width="42.75" style="1" customWidth="1"/>
    <col min="12290" max="12290" width="12.875" style="1" customWidth="1"/>
    <col min="12291" max="12291" width="12.25" style="1" customWidth="1"/>
    <col min="12292" max="12292" width="13" style="1" customWidth="1"/>
    <col min="12293" max="12293" width="13.375" style="1" customWidth="1"/>
    <col min="12294" max="12294" width="14" style="1" customWidth="1"/>
    <col min="12295" max="12295" width="12.875" style="1" customWidth="1"/>
    <col min="12296" max="12296" width="12.5" style="1" customWidth="1"/>
    <col min="12297" max="12297" width="14.375" style="1" customWidth="1"/>
    <col min="12298" max="12298" width="13.625" style="1" customWidth="1"/>
    <col min="12299" max="12299" width="10.125" style="1" customWidth="1"/>
    <col min="12300" max="12300" width="11.25" style="1" customWidth="1"/>
    <col min="12301" max="12301" width="11.75" style="1" customWidth="1"/>
    <col min="12302" max="12302" width="15" style="1" customWidth="1"/>
    <col min="12303" max="12542" width="9" style="1"/>
    <col min="12543" max="12543" width="4.75" style="1" customWidth="1"/>
    <col min="12544" max="12544" width="7.125" style="1" customWidth="1"/>
    <col min="12545" max="12545" width="42.75" style="1" customWidth="1"/>
    <col min="12546" max="12546" width="12.875" style="1" customWidth="1"/>
    <col min="12547" max="12547" width="12.25" style="1" customWidth="1"/>
    <col min="12548" max="12548" width="13" style="1" customWidth="1"/>
    <col min="12549" max="12549" width="13.375" style="1" customWidth="1"/>
    <col min="12550" max="12550" width="14" style="1" customWidth="1"/>
    <col min="12551" max="12551" width="12.875" style="1" customWidth="1"/>
    <col min="12552" max="12552" width="12.5" style="1" customWidth="1"/>
    <col min="12553" max="12553" width="14.375" style="1" customWidth="1"/>
    <col min="12554" max="12554" width="13.625" style="1" customWidth="1"/>
    <col min="12555" max="12555" width="10.125" style="1" customWidth="1"/>
    <col min="12556" max="12556" width="11.25" style="1" customWidth="1"/>
    <col min="12557" max="12557" width="11.75" style="1" customWidth="1"/>
    <col min="12558" max="12558" width="15" style="1" customWidth="1"/>
    <col min="12559" max="12798" width="9" style="1"/>
    <col min="12799" max="12799" width="4.75" style="1" customWidth="1"/>
    <col min="12800" max="12800" width="7.125" style="1" customWidth="1"/>
    <col min="12801" max="12801" width="42.75" style="1" customWidth="1"/>
    <col min="12802" max="12802" width="12.875" style="1" customWidth="1"/>
    <col min="12803" max="12803" width="12.25" style="1" customWidth="1"/>
    <col min="12804" max="12804" width="13" style="1" customWidth="1"/>
    <col min="12805" max="12805" width="13.375" style="1" customWidth="1"/>
    <col min="12806" max="12806" width="14" style="1" customWidth="1"/>
    <col min="12807" max="12807" width="12.875" style="1" customWidth="1"/>
    <col min="12808" max="12808" width="12.5" style="1" customWidth="1"/>
    <col min="12809" max="12809" width="14.375" style="1" customWidth="1"/>
    <col min="12810" max="12810" width="13.625" style="1" customWidth="1"/>
    <col min="12811" max="12811" width="10.125" style="1" customWidth="1"/>
    <col min="12812" max="12812" width="11.25" style="1" customWidth="1"/>
    <col min="12813" max="12813" width="11.75" style="1" customWidth="1"/>
    <col min="12814" max="12814" width="15" style="1" customWidth="1"/>
    <col min="12815" max="13054" width="9" style="1"/>
    <col min="13055" max="13055" width="4.75" style="1" customWidth="1"/>
    <col min="13056" max="13056" width="7.125" style="1" customWidth="1"/>
    <col min="13057" max="13057" width="42.75" style="1" customWidth="1"/>
    <col min="13058" max="13058" width="12.875" style="1" customWidth="1"/>
    <col min="13059" max="13059" width="12.25" style="1" customWidth="1"/>
    <col min="13060" max="13060" width="13" style="1" customWidth="1"/>
    <col min="13061" max="13061" width="13.375" style="1" customWidth="1"/>
    <col min="13062" max="13062" width="14" style="1" customWidth="1"/>
    <col min="13063" max="13063" width="12.875" style="1" customWidth="1"/>
    <col min="13064" max="13064" width="12.5" style="1" customWidth="1"/>
    <col min="13065" max="13065" width="14.375" style="1" customWidth="1"/>
    <col min="13066" max="13066" width="13.625" style="1" customWidth="1"/>
    <col min="13067" max="13067" width="10.125" style="1" customWidth="1"/>
    <col min="13068" max="13068" width="11.25" style="1" customWidth="1"/>
    <col min="13069" max="13069" width="11.75" style="1" customWidth="1"/>
    <col min="13070" max="13070" width="15" style="1" customWidth="1"/>
    <col min="13071" max="13310" width="9" style="1"/>
    <col min="13311" max="13311" width="4.75" style="1" customWidth="1"/>
    <col min="13312" max="13312" width="7.125" style="1" customWidth="1"/>
    <col min="13313" max="13313" width="42.75" style="1" customWidth="1"/>
    <col min="13314" max="13314" width="12.875" style="1" customWidth="1"/>
    <col min="13315" max="13315" width="12.25" style="1" customWidth="1"/>
    <col min="13316" max="13316" width="13" style="1" customWidth="1"/>
    <col min="13317" max="13317" width="13.375" style="1" customWidth="1"/>
    <col min="13318" max="13318" width="14" style="1" customWidth="1"/>
    <col min="13319" max="13319" width="12.875" style="1" customWidth="1"/>
    <col min="13320" max="13320" width="12.5" style="1" customWidth="1"/>
    <col min="13321" max="13321" width="14.375" style="1" customWidth="1"/>
    <col min="13322" max="13322" width="13.625" style="1" customWidth="1"/>
    <col min="13323" max="13323" width="10.125" style="1" customWidth="1"/>
    <col min="13324" max="13324" width="11.25" style="1" customWidth="1"/>
    <col min="13325" max="13325" width="11.75" style="1" customWidth="1"/>
    <col min="13326" max="13326" width="15" style="1" customWidth="1"/>
    <col min="13327" max="13566" width="9" style="1"/>
    <col min="13567" max="13567" width="4.75" style="1" customWidth="1"/>
    <col min="13568" max="13568" width="7.125" style="1" customWidth="1"/>
    <col min="13569" max="13569" width="42.75" style="1" customWidth="1"/>
    <col min="13570" max="13570" width="12.875" style="1" customWidth="1"/>
    <col min="13571" max="13571" width="12.25" style="1" customWidth="1"/>
    <col min="13572" max="13572" width="13" style="1" customWidth="1"/>
    <col min="13573" max="13573" width="13.375" style="1" customWidth="1"/>
    <col min="13574" max="13574" width="14" style="1" customWidth="1"/>
    <col min="13575" max="13575" width="12.875" style="1" customWidth="1"/>
    <col min="13576" max="13576" width="12.5" style="1" customWidth="1"/>
    <col min="13577" max="13577" width="14.375" style="1" customWidth="1"/>
    <col min="13578" max="13578" width="13.625" style="1" customWidth="1"/>
    <col min="13579" max="13579" width="10.125" style="1" customWidth="1"/>
    <col min="13580" max="13580" width="11.25" style="1" customWidth="1"/>
    <col min="13581" max="13581" width="11.75" style="1" customWidth="1"/>
    <col min="13582" max="13582" width="15" style="1" customWidth="1"/>
    <col min="13583" max="13822" width="9" style="1"/>
    <col min="13823" max="13823" width="4.75" style="1" customWidth="1"/>
    <col min="13824" max="13824" width="7.125" style="1" customWidth="1"/>
    <col min="13825" max="13825" width="42.75" style="1" customWidth="1"/>
    <col min="13826" max="13826" width="12.875" style="1" customWidth="1"/>
    <col min="13827" max="13827" width="12.25" style="1" customWidth="1"/>
    <col min="13828" max="13828" width="13" style="1" customWidth="1"/>
    <col min="13829" max="13829" width="13.375" style="1" customWidth="1"/>
    <col min="13830" max="13830" width="14" style="1" customWidth="1"/>
    <col min="13831" max="13831" width="12.875" style="1" customWidth="1"/>
    <col min="13832" max="13832" width="12.5" style="1" customWidth="1"/>
    <col min="13833" max="13833" width="14.375" style="1" customWidth="1"/>
    <col min="13834" max="13834" width="13.625" style="1" customWidth="1"/>
    <col min="13835" max="13835" width="10.125" style="1" customWidth="1"/>
    <col min="13836" max="13836" width="11.25" style="1" customWidth="1"/>
    <col min="13837" max="13837" width="11.75" style="1" customWidth="1"/>
    <col min="13838" max="13838" width="15" style="1" customWidth="1"/>
    <col min="13839" max="14078" width="9" style="1"/>
    <col min="14079" max="14079" width="4.75" style="1" customWidth="1"/>
    <col min="14080" max="14080" width="7.125" style="1" customWidth="1"/>
    <col min="14081" max="14081" width="42.75" style="1" customWidth="1"/>
    <col min="14082" max="14082" width="12.875" style="1" customWidth="1"/>
    <col min="14083" max="14083" width="12.25" style="1" customWidth="1"/>
    <col min="14084" max="14084" width="13" style="1" customWidth="1"/>
    <col min="14085" max="14085" width="13.375" style="1" customWidth="1"/>
    <col min="14086" max="14086" width="14" style="1" customWidth="1"/>
    <col min="14087" max="14087" width="12.875" style="1" customWidth="1"/>
    <col min="14088" max="14088" width="12.5" style="1" customWidth="1"/>
    <col min="14089" max="14089" width="14.375" style="1" customWidth="1"/>
    <col min="14090" max="14090" width="13.625" style="1" customWidth="1"/>
    <col min="14091" max="14091" width="10.125" style="1" customWidth="1"/>
    <col min="14092" max="14092" width="11.25" style="1" customWidth="1"/>
    <col min="14093" max="14093" width="11.75" style="1" customWidth="1"/>
    <col min="14094" max="14094" width="15" style="1" customWidth="1"/>
    <col min="14095" max="14334" width="9" style="1"/>
    <col min="14335" max="14335" width="4.75" style="1" customWidth="1"/>
    <col min="14336" max="14336" width="7.125" style="1" customWidth="1"/>
    <col min="14337" max="14337" width="42.75" style="1" customWidth="1"/>
    <col min="14338" max="14338" width="12.875" style="1" customWidth="1"/>
    <col min="14339" max="14339" width="12.25" style="1" customWidth="1"/>
    <col min="14340" max="14340" width="13" style="1" customWidth="1"/>
    <col min="14341" max="14341" width="13.375" style="1" customWidth="1"/>
    <col min="14342" max="14342" width="14" style="1" customWidth="1"/>
    <col min="14343" max="14343" width="12.875" style="1" customWidth="1"/>
    <col min="14344" max="14344" width="12.5" style="1" customWidth="1"/>
    <col min="14345" max="14345" width="14.375" style="1" customWidth="1"/>
    <col min="14346" max="14346" width="13.625" style="1" customWidth="1"/>
    <col min="14347" max="14347" width="10.125" style="1" customWidth="1"/>
    <col min="14348" max="14348" width="11.25" style="1" customWidth="1"/>
    <col min="14349" max="14349" width="11.75" style="1" customWidth="1"/>
    <col min="14350" max="14350" width="15" style="1" customWidth="1"/>
    <col min="14351" max="14590" width="9" style="1"/>
    <col min="14591" max="14591" width="4.75" style="1" customWidth="1"/>
    <col min="14592" max="14592" width="7.125" style="1" customWidth="1"/>
    <col min="14593" max="14593" width="42.75" style="1" customWidth="1"/>
    <col min="14594" max="14594" width="12.875" style="1" customWidth="1"/>
    <col min="14595" max="14595" width="12.25" style="1" customWidth="1"/>
    <col min="14596" max="14596" width="13" style="1" customWidth="1"/>
    <col min="14597" max="14597" width="13.375" style="1" customWidth="1"/>
    <col min="14598" max="14598" width="14" style="1" customWidth="1"/>
    <col min="14599" max="14599" width="12.875" style="1" customWidth="1"/>
    <col min="14600" max="14600" width="12.5" style="1" customWidth="1"/>
    <col min="14601" max="14601" width="14.375" style="1" customWidth="1"/>
    <col min="14602" max="14602" width="13.625" style="1" customWidth="1"/>
    <col min="14603" max="14603" width="10.125" style="1" customWidth="1"/>
    <col min="14604" max="14604" width="11.25" style="1" customWidth="1"/>
    <col min="14605" max="14605" width="11.75" style="1" customWidth="1"/>
    <col min="14606" max="14606" width="15" style="1" customWidth="1"/>
    <col min="14607" max="14846" width="9" style="1"/>
    <col min="14847" max="14847" width="4.75" style="1" customWidth="1"/>
    <col min="14848" max="14848" width="7.125" style="1" customWidth="1"/>
    <col min="14849" max="14849" width="42.75" style="1" customWidth="1"/>
    <col min="14850" max="14850" width="12.875" style="1" customWidth="1"/>
    <col min="14851" max="14851" width="12.25" style="1" customWidth="1"/>
    <col min="14852" max="14852" width="13" style="1" customWidth="1"/>
    <col min="14853" max="14853" width="13.375" style="1" customWidth="1"/>
    <col min="14854" max="14854" width="14" style="1" customWidth="1"/>
    <col min="14855" max="14855" width="12.875" style="1" customWidth="1"/>
    <col min="14856" max="14856" width="12.5" style="1" customWidth="1"/>
    <col min="14857" max="14857" width="14.375" style="1" customWidth="1"/>
    <col min="14858" max="14858" width="13.625" style="1" customWidth="1"/>
    <col min="14859" max="14859" width="10.125" style="1" customWidth="1"/>
    <col min="14860" max="14860" width="11.25" style="1" customWidth="1"/>
    <col min="14861" max="14861" width="11.75" style="1" customWidth="1"/>
    <col min="14862" max="14862" width="15" style="1" customWidth="1"/>
    <col min="14863" max="15102" width="9" style="1"/>
    <col min="15103" max="15103" width="4.75" style="1" customWidth="1"/>
    <col min="15104" max="15104" width="7.125" style="1" customWidth="1"/>
    <col min="15105" max="15105" width="42.75" style="1" customWidth="1"/>
    <col min="15106" max="15106" width="12.875" style="1" customWidth="1"/>
    <col min="15107" max="15107" width="12.25" style="1" customWidth="1"/>
    <col min="15108" max="15108" width="13" style="1" customWidth="1"/>
    <col min="15109" max="15109" width="13.375" style="1" customWidth="1"/>
    <col min="15110" max="15110" width="14" style="1" customWidth="1"/>
    <col min="15111" max="15111" width="12.875" style="1" customWidth="1"/>
    <col min="15112" max="15112" width="12.5" style="1" customWidth="1"/>
    <col min="15113" max="15113" width="14.375" style="1" customWidth="1"/>
    <col min="15114" max="15114" width="13.625" style="1" customWidth="1"/>
    <col min="15115" max="15115" width="10.125" style="1" customWidth="1"/>
    <col min="15116" max="15116" width="11.25" style="1" customWidth="1"/>
    <col min="15117" max="15117" width="11.75" style="1" customWidth="1"/>
    <col min="15118" max="15118" width="15" style="1" customWidth="1"/>
    <col min="15119" max="15358" width="9" style="1"/>
    <col min="15359" max="15359" width="4.75" style="1" customWidth="1"/>
    <col min="15360" max="15360" width="7.125" style="1" customWidth="1"/>
    <col min="15361" max="15361" width="42.75" style="1" customWidth="1"/>
    <col min="15362" max="15362" width="12.875" style="1" customWidth="1"/>
    <col min="15363" max="15363" width="12.25" style="1" customWidth="1"/>
    <col min="15364" max="15364" width="13" style="1" customWidth="1"/>
    <col min="15365" max="15365" width="13.375" style="1" customWidth="1"/>
    <col min="15366" max="15366" width="14" style="1" customWidth="1"/>
    <col min="15367" max="15367" width="12.875" style="1" customWidth="1"/>
    <col min="15368" max="15368" width="12.5" style="1" customWidth="1"/>
    <col min="15369" max="15369" width="14.375" style="1" customWidth="1"/>
    <col min="15370" max="15370" width="13.625" style="1" customWidth="1"/>
    <col min="15371" max="15371" width="10.125" style="1" customWidth="1"/>
    <col min="15372" max="15372" width="11.25" style="1" customWidth="1"/>
    <col min="15373" max="15373" width="11.75" style="1" customWidth="1"/>
    <col min="15374" max="15374" width="15" style="1" customWidth="1"/>
    <col min="15375" max="15614" width="9" style="1"/>
    <col min="15615" max="15615" width="4.75" style="1" customWidth="1"/>
    <col min="15616" max="15616" width="7.125" style="1" customWidth="1"/>
    <col min="15617" max="15617" width="42.75" style="1" customWidth="1"/>
    <col min="15618" max="15618" width="12.875" style="1" customWidth="1"/>
    <col min="15619" max="15619" width="12.25" style="1" customWidth="1"/>
    <col min="15620" max="15620" width="13" style="1" customWidth="1"/>
    <col min="15621" max="15621" width="13.375" style="1" customWidth="1"/>
    <col min="15622" max="15622" width="14" style="1" customWidth="1"/>
    <col min="15623" max="15623" width="12.875" style="1" customWidth="1"/>
    <col min="15624" max="15624" width="12.5" style="1" customWidth="1"/>
    <col min="15625" max="15625" width="14.375" style="1" customWidth="1"/>
    <col min="15626" max="15626" width="13.625" style="1" customWidth="1"/>
    <col min="15627" max="15627" width="10.125" style="1" customWidth="1"/>
    <col min="15628" max="15628" width="11.25" style="1" customWidth="1"/>
    <col min="15629" max="15629" width="11.75" style="1" customWidth="1"/>
    <col min="15630" max="15630" width="15" style="1" customWidth="1"/>
    <col min="15631" max="15870" width="9" style="1"/>
    <col min="15871" max="15871" width="4.75" style="1" customWidth="1"/>
    <col min="15872" max="15872" width="7.125" style="1" customWidth="1"/>
    <col min="15873" max="15873" width="42.75" style="1" customWidth="1"/>
    <col min="15874" max="15874" width="12.875" style="1" customWidth="1"/>
    <col min="15875" max="15875" width="12.25" style="1" customWidth="1"/>
    <col min="15876" max="15876" width="13" style="1" customWidth="1"/>
    <col min="15877" max="15877" width="13.375" style="1" customWidth="1"/>
    <col min="15878" max="15878" width="14" style="1" customWidth="1"/>
    <col min="15879" max="15879" width="12.875" style="1" customWidth="1"/>
    <col min="15880" max="15880" width="12.5" style="1" customWidth="1"/>
    <col min="15881" max="15881" width="14.375" style="1" customWidth="1"/>
    <col min="15882" max="15882" width="13.625" style="1" customWidth="1"/>
    <col min="15883" max="15883" width="10.125" style="1" customWidth="1"/>
    <col min="15884" max="15884" width="11.25" style="1" customWidth="1"/>
    <col min="15885" max="15885" width="11.75" style="1" customWidth="1"/>
    <col min="15886" max="15886" width="15" style="1" customWidth="1"/>
    <col min="15887" max="16126" width="9" style="1"/>
    <col min="16127" max="16127" width="4.75" style="1" customWidth="1"/>
    <col min="16128" max="16128" width="7.125" style="1" customWidth="1"/>
    <col min="16129" max="16129" width="42.75" style="1" customWidth="1"/>
    <col min="16130" max="16130" width="12.875" style="1" customWidth="1"/>
    <col min="16131" max="16131" width="12.25" style="1" customWidth="1"/>
    <col min="16132" max="16132" width="13" style="1" customWidth="1"/>
    <col min="16133" max="16133" width="13.375" style="1" customWidth="1"/>
    <col min="16134" max="16134" width="14" style="1" customWidth="1"/>
    <col min="16135" max="16135" width="12.875" style="1" customWidth="1"/>
    <col min="16136" max="16136" width="12.5" style="1" customWidth="1"/>
    <col min="16137" max="16137" width="14.375" style="1" customWidth="1"/>
    <col min="16138" max="16138" width="13.625" style="1" customWidth="1"/>
    <col min="16139" max="16139" width="10.125" style="1" customWidth="1"/>
    <col min="16140" max="16140" width="11.25" style="1" customWidth="1"/>
    <col min="16141" max="16141" width="11.75" style="1" customWidth="1"/>
    <col min="16142" max="16142" width="15" style="1" customWidth="1"/>
    <col min="16143" max="16384" width="9" style="1"/>
  </cols>
  <sheetData>
    <row r="1" spans="1:17" ht="20.25">
      <c r="A1" s="231"/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42" t="s">
        <v>204</v>
      </c>
    </row>
    <row r="2" spans="1:17" ht="15.75">
      <c r="A2" s="231"/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0" t="s">
        <v>221</v>
      </c>
    </row>
    <row r="3" spans="1:17" ht="15.75">
      <c r="A3" s="231"/>
      <c r="B3" s="231"/>
      <c r="C3" s="231"/>
      <c r="D3" s="231"/>
      <c r="E3" s="231"/>
      <c r="F3" s="231"/>
      <c r="G3" s="231"/>
      <c r="H3" s="231"/>
      <c r="I3" s="231"/>
      <c r="J3" s="231"/>
      <c r="K3" s="231"/>
      <c r="L3" s="231"/>
      <c r="M3" s="420" t="s">
        <v>222</v>
      </c>
      <c r="N3" s="421"/>
    </row>
    <row r="4" spans="1:17" ht="15.75">
      <c r="A4" s="231"/>
      <c r="B4" s="231"/>
      <c r="C4" s="231"/>
      <c r="D4" s="231"/>
      <c r="E4" s="231"/>
      <c r="F4" s="231"/>
      <c r="G4" s="231"/>
      <c r="H4" s="231"/>
      <c r="I4" s="231"/>
      <c r="J4" s="231"/>
      <c r="K4" s="231"/>
      <c r="L4" s="231"/>
      <c r="M4" s="230" t="s">
        <v>223</v>
      </c>
    </row>
    <row r="5" spans="1:17">
      <c r="A5" s="231"/>
      <c r="B5" s="231"/>
      <c r="C5" s="231"/>
      <c r="D5" s="231"/>
      <c r="E5" s="231"/>
      <c r="F5" s="231"/>
      <c r="G5" s="231"/>
      <c r="H5" s="231"/>
      <c r="I5" s="231"/>
      <c r="J5" s="231"/>
      <c r="K5" s="231"/>
      <c r="L5" s="231"/>
      <c r="M5" s="231"/>
      <c r="N5" s="43"/>
    </row>
    <row r="6" spans="1:17" s="3" customFormat="1" ht="15.75">
      <c r="A6" s="422" t="s">
        <v>0</v>
      </c>
      <c r="B6" s="422"/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2"/>
      <c r="P6" s="2"/>
      <c r="Q6" s="2"/>
    </row>
    <row r="7" spans="1:17" s="3" customFormat="1" ht="15.75">
      <c r="A7" s="423" t="s">
        <v>1</v>
      </c>
      <c r="B7" s="423"/>
      <c r="C7" s="423"/>
      <c r="D7" s="423"/>
      <c r="E7" s="423"/>
      <c r="F7" s="423"/>
      <c r="G7" s="423"/>
      <c r="H7" s="423"/>
      <c r="I7" s="423"/>
      <c r="J7" s="423"/>
      <c r="K7" s="423"/>
      <c r="L7" s="423"/>
      <c r="M7" s="423"/>
      <c r="N7" s="423"/>
      <c r="O7" s="4"/>
      <c r="P7" s="4"/>
      <c r="Q7" s="4"/>
    </row>
    <row r="8" spans="1:17" ht="15.75">
      <c r="A8" s="423" t="s">
        <v>2</v>
      </c>
      <c r="B8" s="423"/>
      <c r="C8" s="423"/>
      <c r="D8" s="423"/>
      <c r="E8" s="423"/>
      <c r="F8" s="423"/>
      <c r="G8" s="423"/>
      <c r="H8" s="423"/>
      <c r="I8" s="423"/>
      <c r="J8" s="423"/>
      <c r="K8" s="423"/>
      <c r="L8" s="423"/>
      <c r="M8" s="423"/>
      <c r="N8" s="423"/>
      <c r="O8" s="4" t="s">
        <v>57</v>
      </c>
      <c r="P8" s="4"/>
      <c r="Q8" s="4"/>
    </row>
    <row r="9" spans="1:17" ht="15.75">
      <c r="A9" s="423" t="s">
        <v>184</v>
      </c>
      <c r="B9" s="423"/>
      <c r="C9" s="423"/>
      <c r="D9" s="423"/>
      <c r="E9" s="423"/>
      <c r="F9" s="423"/>
      <c r="G9" s="423"/>
      <c r="H9" s="423"/>
      <c r="I9" s="423"/>
      <c r="J9" s="423"/>
      <c r="K9" s="423"/>
      <c r="L9" s="423"/>
      <c r="M9" s="423"/>
      <c r="N9" s="423"/>
      <c r="O9" s="4"/>
      <c r="P9" s="4"/>
      <c r="Q9" s="4"/>
    </row>
    <row r="10" spans="1:17">
      <c r="A10" s="424"/>
      <c r="B10" s="424"/>
      <c r="C10" s="424"/>
      <c r="D10" s="424"/>
      <c r="E10" s="424"/>
      <c r="F10" s="424"/>
      <c r="G10" s="424"/>
      <c r="H10" s="424"/>
      <c r="I10" s="424"/>
      <c r="J10" s="424"/>
      <c r="K10" s="424"/>
      <c r="L10" s="424"/>
      <c r="M10" s="424"/>
      <c r="N10" s="424"/>
    </row>
    <row r="11" spans="1:17" ht="9.75" customHeight="1" thickBot="1">
      <c r="A11" s="425"/>
      <c r="B11" s="425"/>
      <c r="C11" s="425"/>
      <c r="D11" s="425"/>
      <c r="E11" s="425"/>
      <c r="F11" s="425"/>
      <c r="G11" s="425"/>
      <c r="H11" s="425"/>
      <c r="I11" s="425"/>
      <c r="J11" s="425"/>
      <c r="K11" s="425"/>
      <c r="L11" s="425"/>
      <c r="M11" s="425"/>
      <c r="N11" s="425"/>
      <c r="O11" s="5"/>
      <c r="P11" s="5"/>
      <c r="Q11" s="5"/>
    </row>
    <row r="12" spans="1:17">
      <c r="A12" s="426" t="s">
        <v>3</v>
      </c>
      <c r="B12" s="429" t="s">
        <v>4</v>
      </c>
      <c r="C12" s="432" t="s">
        <v>5</v>
      </c>
      <c r="D12" s="435" t="s">
        <v>6</v>
      </c>
      <c r="E12" s="462" t="s">
        <v>7</v>
      </c>
      <c r="F12" s="463"/>
      <c r="G12" s="463"/>
      <c r="H12" s="463"/>
      <c r="I12" s="463"/>
      <c r="J12" s="463"/>
      <c r="K12" s="463"/>
      <c r="L12" s="463"/>
      <c r="M12" s="463"/>
      <c r="N12" s="463"/>
      <c r="O12" s="464"/>
      <c r="P12" s="6"/>
      <c r="Q12" s="6"/>
    </row>
    <row r="13" spans="1:17">
      <c r="A13" s="427"/>
      <c r="B13" s="430"/>
      <c r="C13" s="433"/>
      <c r="D13" s="436"/>
      <c r="E13" s="7" t="s">
        <v>8</v>
      </c>
      <c r="F13" s="438" t="s">
        <v>7</v>
      </c>
      <c r="G13" s="439"/>
      <c r="H13" s="439"/>
      <c r="I13" s="439"/>
      <c r="J13" s="439"/>
      <c r="K13" s="439"/>
      <c r="L13" s="440"/>
      <c r="M13" s="8" t="s">
        <v>8</v>
      </c>
      <c r="N13" s="111" t="s">
        <v>7</v>
      </c>
      <c r="O13" s="170" t="s">
        <v>181</v>
      </c>
      <c r="P13" s="6"/>
      <c r="Q13" s="6"/>
    </row>
    <row r="14" spans="1:17">
      <c r="A14" s="427"/>
      <c r="B14" s="430"/>
      <c r="C14" s="433"/>
      <c r="D14" s="436"/>
      <c r="E14" s="234" t="s">
        <v>9</v>
      </c>
      <c r="F14" s="234" t="s">
        <v>10</v>
      </c>
      <c r="G14" s="441" t="s">
        <v>11</v>
      </c>
      <c r="H14" s="441"/>
      <c r="I14" s="234" t="s">
        <v>12</v>
      </c>
      <c r="J14" s="233" t="s">
        <v>13</v>
      </c>
      <c r="K14" s="232" t="s">
        <v>10</v>
      </c>
      <c r="L14" s="9" t="s">
        <v>14</v>
      </c>
      <c r="M14" s="237" t="s">
        <v>15</v>
      </c>
      <c r="N14" s="112" t="s">
        <v>16</v>
      </c>
      <c r="O14" s="171" t="s">
        <v>10</v>
      </c>
      <c r="P14" s="5"/>
      <c r="Q14" s="6"/>
    </row>
    <row r="15" spans="1:17" ht="17.25" customHeight="1">
      <c r="A15" s="427"/>
      <c r="B15" s="430"/>
      <c r="C15" s="433"/>
      <c r="D15" s="436"/>
      <c r="E15" s="442"/>
      <c r="F15" s="234" t="s">
        <v>17</v>
      </c>
      <c r="G15" s="7" t="s">
        <v>18</v>
      </c>
      <c r="H15" s="10" t="s">
        <v>19</v>
      </c>
      <c r="I15" s="234" t="s">
        <v>20</v>
      </c>
      <c r="J15" s="233" t="s">
        <v>21</v>
      </c>
      <c r="K15" s="232" t="s">
        <v>22</v>
      </c>
      <c r="L15" s="9" t="s">
        <v>23</v>
      </c>
      <c r="M15" s="467"/>
      <c r="N15" s="112" t="s">
        <v>24</v>
      </c>
      <c r="O15" s="171" t="s">
        <v>22</v>
      </c>
      <c r="P15" s="5"/>
      <c r="Q15" s="5"/>
    </row>
    <row r="16" spans="1:17" ht="15" customHeight="1">
      <c r="A16" s="427"/>
      <c r="B16" s="430"/>
      <c r="C16" s="433"/>
      <c r="D16" s="436"/>
      <c r="E16" s="442"/>
      <c r="F16" s="234" t="s">
        <v>25</v>
      </c>
      <c r="G16" s="234" t="s">
        <v>26</v>
      </c>
      <c r="H16" s="11" t="s">
        <v>27</v>
      </c>
      <c r="I16" s="442"/>
      <c r="J16" s="233" t="s">
        <v>28</v>
      </c>
      <c r="K16" s="232" t="s">
        <v>29</v>
      </c>
      <c r="L16" s="444"/>
      <c r="M16" s="467"/>
      <c r="N16" s="112" t="s">
        <v>30</v>
      </c>
      <c r="O16" s="171" t="s">
        <v>29</v>
      </c>
      <c r="P16" s="5"/>
      <c r="Q16" s="5"/>
    </row>
    <row r="17" spans="1:17" s="13" customFormat="1">
      <c r="A17" s="427"/>
      <c r="B17" s="430"/>
      <c r="C17" s="433"/>
      <c r="D17" s="436"/>
      <c r="E17" s="442"/>
      <c r="F17" s="442"/>
      <c r="G17" s="234" t="s">
        <v>31</v>
      </c>
      <c r="H17" s="11" t="s">
        <v>32</v>
      </c>
      <c r="I17" s="442"/>
      <c r="J17" s="442"/>
      <c r="K17" s="234" t="s">
        <v>33</v>
      </c>
      <c r="L17" s="444"/>
      <c r="M17" s="467"/>
      <c r="N17" s="469"/>
      <c r="O17" s="172" t="s">
        <v>33</v>
      </c>
      <c r="P17" s="12"/>
      <c r="Q17" s="12"/>
    </row>
    <row r="18" spans="1:17" s="13" customFormat="1">
      <c r="A18" s="427"/>
      <c r="B18" s="430"/>
      <c r="C18" s="433"/>
      <c r="D18" s="436"/>
      <c r="E18" s="442"/>
      <c r="F18" s="442"/>
      <c r="G18" s="442"/>
      <c r="H18" s="11" t="s">
        <v>34</v>
      </c>
      <c r="I18" s="442"/>
      <c r="J18" s="442"/>
      <c r="K18" s="234" t="s">
        <v>35</v>
      </c>
      <c r="L18" s="444"/>
      <c r="M18" s="467"/>
      <c r="N18" s="469"/>
      <c r="O18" s="172" t="s">
        <v>35</v>
      </c>
      <c r="P18" s="12"/>
      <c r="Q18" s="12"/>
    </row>
    <row r="19" spans="1:17" s="13" customFormat="1" ht="29.25" customHeight="1" thickBot="1">
      <c r="A19" s="428"/>
      <c r="B19" s="431"/>
      <c r="C19" s="434"/>
      <c r="D19" s="437"/>
      <c r="E19" s="443"/>
      <c r="F19" s="443"/>
      <c r="G19" s="443"/>
      <c r="H19" s="173"/>
      <c r="I19" s="443"/>
      <c r="J19" s="443"/>
      <c r="K19" s="174" t="s">
        <v>36</v>
      </c>
      <c r="L19" s="445"/>
      <c r="M19" s="468"/>
      <c r="N19" s="470"/>
      <c r="O19" s="175" t="s">
        <v>36</v>
      </c>
      <c r="P19" s="14"/>
      <c r="Q19" s="14"/>
    </row>
    <row r="20" spans="1:17" s="15" customFormat="1" ht="15.75" thickBot="1">
      <c r="A20" s="153">
        <v>1</v>
      </c>
      <c r="B20" s="154" t="s">
        <v>37</v>
      </c>
      <c r="C20" s="155" t="s">
        <v>38</v>
      </c>
      <c r="D20" s="156" t="s">
        <v>39</v>
      </c>
      <c r="E20" s="157" t="s">
        <v>40</v>
      </c>
      <c r="F20" s="158" t="s">
        <v>41</v>
      </c>
      <c r="G20" s="157" t="s">
        <v>42</v>
      </c>
      <c r="H20" s="158" t="s">
        <v>43</v>
      </c>
      <c r="I20" s="157" t="s">
        <v>44</v>
      </c>
      <c r="J20" s="158" t="s">
        <v>45</v>
      </c>
      <c r="K20" s="157">
        <v>11</v>
      </c>
      <c r="L20" s="158">
        <v>12</v>
      </c>
      <c r="M20" s="157">
        <v>13</v>
      </c>
      <c r="N20" s="159">
        <v>14</v>
      </c>
      <c r="O20" s="160">
        <v>15</v>
      </c>
    </row>
    <row r="21" spans="1:17" s="15" customFormat="1" ht="19.5" customHeight="1">
      <c r="A21" s="148" t="s">
        <v>159</v>
      </c>
      <c r="B21" s="149"/>
      <c r="C21" s="150" t="s">
        <v>158</v>
      </c>
      <c r="D21" s="151">
        <f>E21+M21</f>
        <v>70300</v>
      </c>
      <c r="E21" s="100">
        <f>I21+F21</f>
        <v>50300</v>
      </c>
      <c r="F21" s="151">
        <f>SUM(F22:F24)</f>
        <v>10300</v>
      </c>
      <c r="G21" s="238"/>
      <c r="H21" s="151">
        <f>SUM(H22:H24)</f>
        <v>10300</v>
      </c>
      <c r="I21" s="100">
        <f>SUM(I23)</f>
        <v>40000</v>
      </c>
      <c r="J21" s="239"/>
      <c r="K21" s="240"/>
      <c r="L21" s="240"/>
      <c r="M21" s="365">
        <f>N21</f>
        <v>20000</v>
      </c>
      <c r="N21" s="366">
        <f>SUM(N22:N24)</f>
        <v>20000</v>
      </c>
      <c r="O21" s="152"/>
    </row>
    <row r="22" spans="1:17" s="15" customFormat="1" ht="19.5" customHeight="1">
      <c r="A22" s="377"/>
      <c r="B22" s="315" t="s">
        <v>160</v>
      </c>
      <c r="C22" s="376" t="s">
        <v>161</v>
      </c>
      <c r="D22" s="375">
        <f>E22</f>
        <v>3000</v>
      </c>
      <c r="E22" s="106">
        <f>F22</f>
        <v>3000</v>
      </c>
      <c r="F22" s="374">
        <f>H22</f>
        <v>3000</v>
      </c>
      <c r="G22" s="106"/>
      <c r="H22" s="374">
        <v>3000</v>
      </c>
      <c r="I22" s="373"/>
      <c r="J22" s="372"/>
      <c r="K22" s="241"/>
      <c r="L22" s="371"/>
      <c r="M22" s="364"/>
      <c r="N22" s="370"/>
      <c r="O22" s="367"/>
    </row>
    <row r="23" spans="1:17" s="15" customFormat="1" ht="20.25" customHeight="1">
      <c r="A23" s="378"/>
      <c r="B23" s="187" t="s">
        <v>156</v>
      </c>
      <c r="C23" s="358" t="s">
        <v>157</v>
      </c>
      <c r="D23" s="110">
        <f>E23</f>
        <v>40000</v>
      </c>
      <c r="E23" s="363">
        <f>I23</f>
        <v>40000</v>
      </c>
      <c r="F23" s="360"/>
      <c r="G23" s="359"/>
      <c r="H23" s="360"/>
      <c r="I23" s="363">
        <v>40000</v>
      </c>
      <c r="J23" s="360"/>
      <c r="K23" s="362"/>
      <c r="L23" s="361"/>
      <c r="M23" s="363"/>
      <c r="N23" s="340"/>
      <c r="O23" s="368"/>
    </row>
    <row r="24" spans="1:17" s="15" customFormat="1" ht="20.25" customHeight="1" thickBot="1">
      <c r="A24" s="379"/>
      <c r="B24" s="167" t="s">
        <v>213</v>
      </c>
      <c r="C24" s="46" t="s">
        <v>214</v>
      </c>
      <c r="D24" s="103">
        <f>M24+E24</f>
        <v>27300</v>
      </c>
      <c r="E24" s="262">
        <f>F24</f>
        <v>7300</v>
      </c>
      <c r="F24" s="389">
        <f>H24</f>
        <v>7300</v>
      </c>
      <c r="G24" s="109"/>
      <c r="H24" s="389">
        <v>7300</v>
      </c>
      <c r="I24" s="262"/>
      <c r="J24" s="242"/>
      <c r="K24" s="244"/>
      <c r="L24" s="243"/>
      <c r="M24" s="262">
        <f>N24</f>
        <v>20000</v>
      </c>
      <c r="N24" s="108">
        <v>20000</v>
      </c>
      <c r="O24" s="380"/>
    </row>
    <row r="25" spans="1:17" s="13" customFormat="1" ht="21" customHeight="1">
      <c r="A25" s="67" t="s">
        <v>47</v>
      </c>
      <c r="B25" s="49"/>
      <c r="C25" s="162" t="s">
        <v>48</v>
      </c>
      <c r="D25" s="82">
        <f>IF((E25+M25)&gt;0,(E25+M25)," ")</f>
        <v>341242</v>
      </c>
      <c r="E25" s="85">
        <f>IF((F25+I25+J25+K25+L25)&gt;0,(F25+I25+J25+K25+L25)," ")</f>
        <v>341242</v>
      </c>
      <c r="F25" s="82">
        <f>SUM(F26:F27)</f>
        <v>4899</v>
      </c>
      <c r="G25" s="85"/>
      <c r="H25" s="82">
        <f>SUM(H26:H27)</f>
        <v>4899</v>
      </c>
      <c r="I25" s="85">
        <f>I26+I27</f>
        <v>50146</v>
      </c>
      <c r="J25" s="82">
        <f>J26+J27</f>
        <v>286197</v>
      </c>
      <c r="K25" s="246"/>
      <c r="L25" s="245"/>
      <c r="M25" s="246"/>
      <c r="N25" s="245"/>
      <c r="O25" s="369"/>
      <c r="P25" s="16"/>
      <c r="Q25" s="16"/>
    </row>
    <row r="26" spans="1:17" s="13" customFormat="1" ht="21.75" customHeight="1">
      <c r="A26" s="248"/>
      <c r="B26" s="47" t="s">
        <v>49</v>
      </c>
      <c r="C26" s="48" t="s">
        <v>50</v>
      </c>
      <c r="D26" s="110">
        <f>IF((E26+M26)&gt;0,(E26+M26)," ")</f>
        <v>291096</v>
      </c>
      <c r="E26" s="110">
        <f>IF((F26+I26+J26+K26+L26)&gt;0,(F26+I26+J26+K26+L26)," ")</f>
        <v>291096</v>
      </c>
      <c r="F26" s="110">
        <f>H26</f>
        <v>4899</v>
      </c>
      <c r="G26" s="249"/>
      <c r="H26" s="192">
        <v>4899</v>
      </c>
      <c r="I26" s="193"/>
      <c r="J26" s="192">
        <v>286197</v>
      </c>
      <c r="K26" s="250"/>
      <c r="L26" s="251"/>
      <c r="M26" s="252"/>
      <c r="N26" s="250"/>
      <c r="O26" s="164"/>
      <c r="P26" s="12"/>
      <c r="Q26" s="12"/>
    </row>
    <row r="27" spans="1:17" s="13" customFormat="1" ht="21" customHeight="1" thickBot="1">
      <c r="A27" s="54"/>
      <c r="B27" s="45" t="s">
        <v>51</v>
      </c>
      <c r="C27" s="55" t="s">
        <v>52</v>
      </c>
      <c r="D27" s="103">
        <f>IF((E27+M27)&gt;0,(E27+M27)," ")</f>
        <v>50146</v>
      </c>
      <c r="E27" s="103">
        <f>IF((F27+I27+J27+K27+L27)&gt;0,(F27+I27+J27+K27+L27)," ")</f>
        <v>50146</v>
      </c>
      <c r="F27" s="104"/>
      <c r="G27" s="253"/>
      <c r="H27" s="197"/>
      <c r="I27" s="133">
        <v>50146</v>
      </c>
      <c r="J27" s="134"/>
      <c r="K27" s="254"/>
      <c r="L27" s="255"/>
      <c r="M27" s="255"/>
      <c r="N27" s="254"/>
      <c r="O27" s="165"/>
      <c r="P27" s="17"/>
      <c r="Q27" s="17"/>
    </row>
    <row r="28" spans="1:17" s="13" customFormat="1" ht="21" customHeight="1">
      <c r="A28" s="91">
        <v>150</v>
      </c>
      <c r="B28" s="99"/>
      <c r="C28" s="92" t="s">
        <v>179</v>
      </c>
      <c r="D28" s="100">
        <f>E28</f>
        <v>27600</v>
      </c>
      <c r="E28" s="100">
        <f>K28</f>
        <v>27600</v>
      </c>
      <c r="F28" s="101"/>
      <c r="G28" s="256"/>
      <c r="H28" s="257"/>
      <c r="I28" s="258"/>
      <c r="J28" s="194"/>
      <c r="K28" s="182">
        <f>K29</f>
        <v>27600</v>
      </c>
      <c r="L28" s="102"/>
      <c r="M28" s="259"/>
      <c r="N28" s="260"/>
      <c r="O28" s="132"/>
      <c r="P28" s="17"/>
      <c r="Q28" s="17"/>
    </row>
    <row r="29" spans="1:17" s="13" customFormat="1" ht="21" customHeight="1" thickBot="1">
      <c r="A29" s="54"/>
      <c r="B29" s="45" t="s">
        <v>178</v>
      </c>
      <c r="C29" s="55" t="s">
        <v>180</v>
      </c>
      <c r="D29" s="103">
        <f>E29</f>
        <v>27600</v>
      </c>
      <c r="E29" s="103">
        <f>K29</f>
        <v>27600</v>
      </c>
      <c r="F29" s="104"/>
      <c r="G29" s="253"/>
      <c r="H29" s="197"/>
      <c r="I29" s="198"/>
      <c r="J29" s="195"/>
      <c r="K29" s="196">
        <v>27600</v>
      </c>
      <c r="L29" s="105"/>
      <c r="M29" s="105"/>
      <c r="N29" s="261"/>
      <c r="O29" s="161"/>
      <c r="P29" s="17"/>
      <c r="Q29" s="17"/>
    </row>
    <row r="30" spans="1:17" s="13" customFormat="1" ht="21" customHeight="1">
      <c r="A30" s="309">
        <v>600</v>
      </c>
      <c r="B30" s="310"/>
      <c r="C30" s="311" t="s">
        <v>53</v>
      </c>
      <c r="D30" s="337">
        <f>IF((E30+M30)&gt;0,(E30+M30)," ")</f>
        <v>12837260.449999999</v>
      </c>
      <c r="E30" s="338">
        <f>IF((F30+J30+K30+I30)&gt;0,(F30+J30+K30+I30)," ")</f>
        <v>5842993</v>
      </c>
      <c r="F30" s="338">
        <f>IF((G30+H30)&gt;0,(G30+H30)," ")</f>
        <v>5734323</v>
      </c>
      <c r="G30" s="338">
        <f>G32</f>
        <v>1095373</v>
      </c>
      <c r="H30" s="338">
        <f>H32</f>
        <v>4638950</v>
      </c>
      <c r="I30" s="338">
        <f>SUM(I31:I32)</f>
        <v>92331</v>
      </c>
      <c r="J30" s="338">
        <f>J32</f>
        <v>16339</v>
      </c>
      <c r="K30" s="336">
        <f>SUM(K32:K32)</f>
        <v>0</v>
      </c>
      <c r="L30" s="338"/>
      <c r="M30" s="337">
        <f>SUM(M32:M33)</f>
        <v>6994267.4500000002</v>
      </c>
      <c r="N30" s="313">
        <f>SUM(N32:N33)</f>
        <v>6994267.4500000002</v>
      </c>
      <c r="O30" s="314">
        <f>O32</f>
        <v>3867252</v>
      </c>
      <c r="P30" s="17"/>
      <c r="Q30" s="17"/>
    </row>
    <row r="31" spans="1:17" s="13" customFormat="1" ht="21" customHeight="1">
      <c r="A31" s="342"/>
      <c r="B31" s="315" t="s">
        <v>206</v>
      </c>
      <c r="C31" s="341" t="s">
        <v>207</v>
      </c>
      <c r="D31" s="317">
        <f>E31</f>
        <v>92331</v>
      </c>
      <c r="E31" s="264">
        <f>I31</f>
        <v>92331</v>
      </c>
      <c r="F31" s="264"/>
      <c r="G31" s="264"/>
      <c r="H31" s="264"/>
      <c r="I31" s="264">
        <v>92331</v>
      </c>
      <c r="J31" s="265"/>
      <c r="K31" s="265"/>
      <c r="L31" s="265"/>
      <c r="M31" s="318"/>
      <c r="N31" s="318"/>
      <c r="O31" s="343"/>
      <c r="P31" s="17"/>
      <c r="Q31" s="17"/>
    </row>
    <row r="32" spans="1:17" s="13" customFormat="1" ht="20.25" customHeight="1">
      <c r="A32" s="248"/>
      <c r="B32" s="187" t="s">
        <v>54</v>
      </c>
      <c r="C32" s="48" t="s">
        <v>55</v>
      </c>
      <c r="D32" s="339">
        <f>IF((E32+M32)&gt;0,(E32+M32)," ")</f>
        <v>12744929.449999999</v>
      </c>
      <c r="E32" s="110">
        <f>IF((F32+J32)&gt;0,(F32+J32)," ")</f>
        <v>5750662</v>
      </c>
      <c r="F32" s="110">
        <f>IF((G32+H32)&gt;0,(G32+H32)," ")</f>
        <v>5734323</v>
      </c>
      <c r="G32" s="110">
        <v>1095373</v>
      </c>
      <c r="H32" s="110">
        <f>4617950+21000</f>
        <v>4638950</v>
      </c>
      <c r="I32" s="249" t="s">
        <v>57</v>
      </c>
      <c r="J32" s="193">
        <v>16339</v>
      </c>
      <c r="K32" s="340"/>
      <c r="L32" s="340"/>
      <c r="M32" s="339">
        <f>N32</f>
        <v>6994267.4500000002</v>
      </c>
      <c r="N32" s="339">
        <f>7064267.45+30000+69500-169500</f>
        <v>6994267.4500000002</v>
      </c>
      <c r="O32" s="344">
        <v>3867252</v>
      </c>
      <c r="P32" s="18"/>
      <c r="Q32" s="18"/>
    </row>
    <row r="33" spans="1:17" s="13" customFormat="1" ht="1.5" customHeight="1" thickBot="1">
      <c r="A33" s="54"/>
      <c r="B33" s="167" t="s">
        <v>57</v>
      </c>
      <c r="C33" s="55" t="s">
        <v>57</v>
      </c>
      <c r="D33" s="312">
        <f>M33</f>
        <v>0</v>
      </c>
      <c r="E33" s="103"/>
      <c r="F33" s="103"/>
      <c r="G33" s="103"/>
      <c r="H33" s="103"/>
      <c r="I33" s="253"/>
      <c r="J33" s="133"/>
      <c r="K33" s="108"/>
      <c r="L33" s="108"/>
      <c r="M33" s="312">
        <f>N33</f>
        <v>0</v>
      </c>
      <c r="N33" s="312">
        <v>0</v>
      </c>
      <c r="O33" s="345"/>
      <c r="P33" s="18"/>
      <c r="Q33" s="18"/>
    </row>
    <row r="34" spans="1:17" s="13" customFormat="1" ht="21" customHeight="1">
      <c r="A34" s="51">
        <v>630</v>
      </c>
      <c r="B34" s="49"/>
      <c r="C34" s="50" t="s">
        <v>56</v>
      </c>
      <c r="D34" s="82">
        <f>IF((E34+M34)&gt;0,(E34+M34)," ")</f>
        <v>21900</v>
      </c>
      <c r="E34" s="82">
        <f>SUM(E35:E36)</f>
        <v>21900</v>
      </c>
      <c r="F34" s="82">
        <f t="shared" ref="F34:F55" si="0">IF((G34+H34)&gt;0,(G34+H34)," ")</f>
        <v>15400</v>
      </c>
      <c r="G34" s="328">
        <f>SUM(G36:G36)</f>
        <v>0</v>
      </c>
      <c r="H34" s="82">
        <f>SUM(H35:H36)</f>
        <v>15400</v>
      </c>
      <c r="I34" s="82">
        <f>SUM(I35:I36)</f>
        <v>6500</v>
      </c>
      <c r="J34" s="82"/>
      <c r="K34" s="82"/>
      <c r="L34" s="82"/>
      <c r="M34" s="82"/>
      <c r="N34" s="82"/>
      <c r="O34" s="163"/>
      <c r="P34" s="16"/>
      <c r="Q34" s="16"/>
    </row>
    <row r="35" spans="1:17" s="13" customFormat="1" ht="21" customHeight="1">
      <c r="A35" s="52"/>
      <c r="B35" s="44" t="s">
        <v>162</v>
      </c>
      <c r="C35" s="53" t="s">
        <v>163</v>
      </c>
      <c r="D35" s="114">
        <f>E35</f>
        <v>11000</v>
      </c>
      <c r="E35" s="229">
        <f>IF((F35+I35+J35+K35+L35)&gt;0,(F35+I35+J35+K35+L35)," ")</f>
        <v>11000</v>
      </c>
      <c r="F35" s="229">
        <f>H35</f>
        <v>4500</v>
      </c>
      <c r="G35" s="263"/>
      <c r="H35" s="199">
        <v>4500</v>
      </c>
      <c r="I35" s="264">
        <v>6500</v>
      </c>
      <c r="J35" s="183"/>
      <c r="K35" s="265"/>
      <c r="L35" s="183"/>
      <c r="M35" s="265"/>
      <c r="N35" s="266"/>
      <c r="O35" s="267"/>
      <c r="P35" s="16"/>
      <c r="Q35" s="16"/>
    </row>
    <row r="36" spans="1:17" s="13" customFormat="1" ht="21.75" customHeight="1" thickBot="1">
      <c r="A36" s="54"/>
      <c r="B36" s="45" t="s">
        <v>58</v>
      </c>
      <c r="C36" s="55" t="s">
        <v>46</v>
      </c>
      <c r="D36" s="116">
        <f>IF((E36+M36)&gt;0,(E36+M36)," ")</f>
        <v>10900</v>
      </c>
      <c r="E36" s="116">
        <f>IF((F36)&gt;0,(F36)," ")</f>
        <v>10900</v>
      </c>
      <c r="F36" s="108">
        <f>H36</f>
        <v>10900</v>
      </c>
      <c r="G36" s="268" t="s">
        <v>57</v>
      </c>
      <c r="H36" s="197">
        <v>10900</v>
      </c>
      <c r="I36" s="253" t="s">
        <v>57</v>
      </c>
      <c r="J36" s="197"/>
      <c r="K36" s="108"/>
      <c r="L36" s="262"/>
      <c r="M36" s="108"/>
      <c r="N36" s="116"/>
      <c r="O36" s="269"/>
      <c r="P36" s="12"/>
      <c r="Q36" s="12"/>
    </row>
    <row r="37" spans="1:17" s="13" customFormat="1" ht="19.5" customHeight="1">
      <c r="A37" s="51">
        <v>700</v>
      </c>
      <c r="B37" s="49"/>
      <c r="C37" s="50" t="s">
        <v>59</v>
      </c>
      <c r="D37" s="89">
        <f>IF((E37)&gt;0,(E37)," ")</f>
        <v>288282</v>
      </c>
      <c r="E37" s="89">
        <f>IF((F37+I37+J37+K37+L37)&gt;0,(F37+I37+J37+K37+L37)," ")</f>
        <v>288282</v>
      </c>
      <c r="F37" s="82">
        <f>IF((H37+G37)&gt;0,(H37+G37)," ")</f>
        <v>288282</v>
      </c>
      <c r="G37" s="200">
        <f>G38</f>
        <v>50486</v>
      </c>
      <c r="H37" s="85">
        <f>H38</f>
        <v>237796</v>
      </c>
      <c r="I37" s="82"/>
      <c r="J37" s="85"/>
      <c r="K37" s="82"/>
      <c r="L37" s="200"/>
      <c r="M37" s="82" t="str">
        <f>M38</f>
        <v xml:space="preserve"> </v>
      </c>
      <c r="N37" s="89" t="str">
        <f>N38</f>
        <v xml:space="preserve"> </v>
      </c>
      <c r="O37" s="163"/>
      <c r="P37" s="16"/>
      <c r="Q37" s="16"/>
    </row>
    <row r="38" spans="1:17" s="13" customFormat="1" ht="24" customHeight="1" thickBot="1">
      <c r="A38" s="54"/>
      <c r="B38" s="45" t="s">
        <v>60</v>
      </c>
      <c r="C38" s="55" t="s">
        <v>61</v>
      </c>
      <c r="D38" s="103">
        <f>IF((E38)&gt;0,(E38)," ")</f>
        <v>288282</v>
      </c>
      <c r="E38" s="103">
        <f>F38</f>
        <v>288282</v>
      </c>
      <c r="F38" s="103">
        <f>H38+G38</f>
        <v>288282</v>
      </c>
      <c r="G38" s="103">
        <v>50486</v>
      </c>
      <c r="H38" s="107">
        <f>217796+20000</f>
        <v>237796</v>
      </c>
      <c r="I38" s="117" t="s">
        <v>57</v>
      </c>
      <c r="J38" s="124"/>
      <c r="K38" s="117"/>
      <c r="L38" s="124"/>
      <c r="M38" s="117" t="str">
        <f>N38</f>
        <v xml:space="preserve"> </v>
      </c>
      <c r="N38" s="270" t="s">
        <v>57</v>
      </c>
      <c r="O38" s="271"/>
      <c r="P38" s="12"/>
      <c r="Q38" s="12"/>
    </row>
    <row r="39" spans="1:17" s="13" customFormat="1" ht="22.5" customHeight="1">
      <c r="A39" s="51">
        <v>710</v>
      </c>
      <c r="B39" s="49"/>
      <c r="C39" s="50" t="s">
        <v>62</v>
      </c>
      <c r="D39" s="84">
        <f>IF((E39+M39)&gt;0,(E39+M39)," ")</f>
        <v>6720057.8600000003</v>
      </c>
      <c r="E39" s="84">
        <f>IF((F39+I39+K39+L39+J39)&gt;0,(F39+I39+K39+L39+J39)," ")</f>
        <v>6707057.8600000003</v>
      </c>
      <c r="F39" s="82">
        <f t="shared" si="0"/>
        <v>843275</v>
      </c>
      <c r="G39" s="82">
        <f>G41</f>
        <v>336899</v>
      </c>
      <c r="H39" s="82">
        <f>H41+H40</f>
        <v>506376</v>
      </c>
      <c r="I39" s="82"/>
      <c r="J39" s="82">
        <f>SUM(J40:J41)</f>
        <v>825</v>
      </c>
      <c r="K39" s="84">
        <f>SUM(K40:K41)</f>
        <v>5862957.8600000003</v>
      </c>
      <c r="L39" s="200"/>
      <c r="M39" s="82">
        <f>N39</f>
        <v>13000</v>
      </c>
      <c r="N39" s="89">
        <f>N40</f>
        <v>13000</v>
      </c>
      <c r="O39" s="334">
        <f>SUM(O40:O41)</f>
        <v>0</v>
      </c>
      <c r="P39" s="17"/>
      <c r="Q39" s="17"/>
    </row>
    <row r="40" spans="1:17" s="13" customFormat="1" ht="19.5" customHeight="1">
      <c r="A40" s="56"/>
      <c r="B40" s="57" t="s">
        <v>63</v>
      </c>
      <c r="C40" s="58" t="s">
        <v>168</v>
      </c>
      <c r="D40" s="202">
        <f>E40+M40</f>
        <v>6317057.8600000003</v>
      </c>
      <c r="E40" s="202">
        <f>F40+K40</f>
        <v>6304057.8600000003</v>
      </c>
      <c r="F40" s="118">
        <f>H40</f>
        <v>441100</v>
      </c>
      <c r="G40" s="272"/>
      <c r="H40" s="203">
        <v>441100</v>
      </c>
      <c r="I40" s="272"/>
      <c r="J40" s="273"/>
      <c r="K40" s="202">
        <v>5862957.8600000003</v>
      </c>
      <c r="L40" s="273"/>
      <c r="M40" s="118">
        <f>N40</f>
        <v>13000</v>
      </c>
      <c r="N40" s="201">
        <v>13000</v>
      </c>
      <c r="O40" s="325">
        <v>0</v>
      </c>
      <c r="P40" s="17"/>
      <c r="Q40" s="17"/>
    </row>
    <row r="41" spans="1:17" s="20" customFormat="1" ht="20.25" customHeight="1" thickBot="1">
      <c r="A41" s="62"/>
      <c r="B41" s="63" t="s">
        <v>64</v>
      </c>
      <c r="C41" s="64" t="s">
        <v>65</v>
      </c>
      <c r="D41" s="117">
        <f t="shared" ref="D41:D47" si="1">IF((E41+M41)&gt;0,(E41+M41)," ")</f>
        <v>403000</v>
      </c>
      <c r="E41" s="117">
        <f>F41+J41</f>
        <v>403000</v>
      </c>
      <c r="F41" s="117">
        <f>IF((G41+H41)&gt;0,(G41+H41)," ")</f>
        <v>402175</v>
      </c>
      <c r="G41" s="122">
        <f>333899+3000</f>
        <v>336899</v>
      </c>
      <c r="H41" s="185">
        <f>68276-3000</f>
        <v>65276</v>
      </c>
      <c r="I41" s="122"/>
      <c r="J41" s="185">
        <v>825</v>
      </c>
      <c r="K41" s="117"/>
      <c r="L41" s="124"/>
      <c r="M41" s="117"/>
      <c r="N41" s="270"/>
      <c r="O41" s="136"/>
      <c r="P41" s="19"/>
      <c r="Q41" s="19"/>
    </row>
    <row r="42" spans="1:17" s="13" customFormat="1" ht="22.5" customHeight="1">
      <c r="A42" s="51">
        <v>750</v>
      </c>
      <c r="B42" s="49"/>
      <c r="C42" s="50" t="s">
        <v>66</v>
      </c>
      <c r="D42" s="82">
        <f>IF((E42+M42)&gt;0,(E42+M42)," ")</f>
        <v>8906532</v>
      </c>
      <c r="E42" s="84">
        <f>IF((F42+J42+K42+L42+I42)&gt;0,(F42+J42+K42+L42+I42)," ")</f>
        <v>8887532</v>
      </c>
      <c r="F42" s="84">
        <f>IF((G42+H42)&gt;0,(G42+H42)," ")</f>
        <v>8589032</v>
      </c>
      <c r="G42" s="82">
        <f>G43+G44+G45+G46+G47+G48</f>
        <v>6126094</v>
      </c>
      <c r="H42" s="82">
        <f>H43+H44+H45+H46+H47+H48</f>
        <v>2462938</v>
      </c>
      <c r="I42" s="82">
        <f>SUM(I43:I48)</f>
        <v>4000</v>
      </c>
      <c r="J42" s="82">
        <f>J43+J44+J45+J46+J47+J48</f>
        <v>294500</v>
      </c>
      <c r="K42" s="335">
        <f>SUM(K43:K48)</f>
        <v>0</v>
      </c>
      <c r="L42" s="200"/>
      <c r="M42" s="82">
        <f>M43+M44+M45+M46+M47+M48</f>
        <v>19000</v>
      </c>
      <c r="N42" s="89">
        <f>N43+N44+N45+N46+N47+N48</f>
        <v>19000</v>
      </c>
      <c r="O42" s="132"/>
      <c r="P42" s="17"/>
      <c r="Q42" s="17"/>
    </row>
    <row r="43" spans="1:17" s="20" customFormat="1" ht="19.5" customHeight="1">
      <c r="A43" s="166"/>
      <c r="B43" s="74" t="s">
        <v>67</v>
      </c>
      <c r="C43" s="176" t="s">
        <v>68</v>
      </c>
      <c r="D43" s="120">
        <f t="shared" si="1"/>
        <v>124726</v>
      </c>
      <c r="E43" s="125">
        <f t="shared" ref="E43:E48" si="2">IF((F43+I43+J43+K43+L43)&gt;0,(F43+I43+J43+K43+L43)," ")</f>
        <v>124726</v>
      </c>
      <c r="F43" s="120">
        <f t="shared" si="0"/>
        <v>124726</v>
      </c>
      <c r="G43" s="204">
        <v>124726</v>
      </c>
      <c r="H43" s="205"/>
      <c r="I43" s="204"/>
      <c r="J43" s="205"/>
      <c r="K43" s="125"/>
      <c r="L43" s="206"/>
      <c r="M43" s="288"/>
      <c r="N43" s="206"/>
      <c r="O43" s="208"/>
      <c r="P43" s="19"/>
      <c r="Q43" s="19"/>
    </row>
    <row r="44" spans="1:17" s="20" customFormat="1" ht="19.5" customHeight="1">
      <c r="A44" s="65"/>
      <c r="B44" s="75" t="s">
        <v>69</v>
      </c>
      <c r="C44" s="131" t="s">
        <v>70</v>
      </c>
      <c r="D44" s="121">
        <f t="shared" si="1"/>
        <v>284000</v>
      </c>
      <c r="E44" s="119">
        <f t="shared" si="2"/>
        <v>284000</v>
      </c>
      <c r="F44" s="121">
        <f t="shared" si="0"/>
        <v>2000</v>
      </c>
      <c r="G44" s="186"/>
      <c r="H44" s="184">
        <v>2000</v>
      </c>
      <c r="I44" s="186"/>
      <c r="J44" s="184">
        <v>282000</v>
      </c>
      <c r="K44" s="119"/>
      <c r="L44" s="274"/>
      <c r="M44" s="207"/>
      <c r="N44" s="274"/>
      <c r="O44" s="228"/>
      <c r="P44" s="19"/>
      <c r="Q44" s="19"/>
    </row>
    <row r="45" spans="1:17" s="20" customFormat="1" ht="18.75" customHeight="1">
      <c r="A45" s="65"/>
      <c r="B45" s="75" t="s">
        <v>71</v>
      </c>
      <c r="C45" s="131" t="s">
        <v>72</v>
      </c>
      <c r="D45" s="121">
        <f t="shared" si="1"/>
        <v>8157806</v>
      </c>
      <c r="E45" s="221">
        <f t="shared" si="2"/>
        <v>8138806</v>
      </c>
      <c r="F45" s="220">
        <f t="shared" si="0"/>
        <v>8126306</v>
      </c>
      <c r="G45" s="186">
        <v>5967118</v>
      </c>
      <c r="H45" s="184">
        <v>2159188</v>
      </c>
      <c r="I45" s="186"/>
      <c r="J45" s="184">
        <v>12500</v>
      </c>
      <c r="K45" s="119"/>
      <c r="L45" s="274"/>
      <c r="M45" s="119">
        <f>N45</f>
        <v>19000</v>
      </c>
      <c r="N45" s="121">
        <v>19000</v>
      </c>
      <c r="O45" s="209"/>
      <c r="P45" s="21"/>
      <c r="Q45" s="21"/>
    </row>
    <row r="46" spans="1:17" s="20" customFormat="1" ht="19.5" customHeight="1">
      <c r="A46" s="65"/>
      <c r="B46" s="75" t="s">
        <v>73</v>
      </c>
      <c r="C46" s="131" t="s">
        <v>74</v>
      </c>
      <c r="D46" s="121">
        <f t="shared" si="1"/>
        <v>22000</v>
      </c>
      <c r="E46" s="119">
        <f t="shared" si="2"/>
        <v>22000</v>
      </c>
      <c r="F46" s="121">
        <f t="shared" si="0"/>
        <v>22000</v>
      </c>
      <c r="G46" s="186">
        <v>18450</v>
      </c>
      <c r="H46" s="184">
        <v>3550</v>
      </c>
      <c r="I46" s="186"/>
      <c r="J46" s="184"/>
      <c r="K46" s="119"/>
      <c r="L46" s="274"/>
      <c r="M46" s="207"/>
      <c r="N46" s="274"/>
      <c r="O46" s="228"/>
      <c r="P46" s="19"/>
      <c r="Q46" s="19"/>
    </row>
    <row r="47" spans="1:17" s="20" customFormat="1" ht="18" customHeight="1">
      <c r="A47" s="65"/>
      <c r="B47" s="75" t="s">
        <v>75</v>
      </c>
      <c r="C47" s="131" t="s">
        <v>76</v>
      </c>
      <c r="D47" s="121">
        <f t="shared" si="1"/>
        <v>314000</v>
      </c>
      <c r="E47" s="119">
        <f t="shared" si="2"/>
        <v>314000</v>
      </c>
      <c r="F47" s="121">
        <f t="shared" si="0"/>
        <v>314000</v>
      </c>
      <c r="G47" s="186">
        <v>15800</v>
      </c>
      <c r="H47" s="184">
        <v>298200</v>
      </c>
      <c r="I47" s="186"/>
      <c r="J47" s="184"/>
      <c r="K47" s="119"/>
      <c r="L47" s="274"/>
      <c r="M47" s="207"/>
      <c r="N47" s="274"/>
      <c r="O47" s="228"/>
      <c r="P47" s="19"/>
      <c r="Q47" s="19"/>
    </row>
    <row r="48" spans="1:17" s="20" customFormat="1" ht="18" customHeight="1" thickBot="1">
      <c r="A48" s="144"/>
      <c r="B48" s="78" t="s">
        <v>202</v>
      </c>
      <c r="C48" s="316" t="s">
        <v>46</v>
      </c>
      <c r="D48" s="117">
        <f t="shared" ref="D48" si="3">IF((E48+M48)&gt;0,(E48+M48)," ")</f>
        <v>4000</v>
      </c>
      <c r="E48" s="124">
        <f t="shared" si="2"/>
        <v>4000</v>
      </c>
      <c r="F48" s="117"/>
      <c r="G48" s="185"/>
      <c r="H48" s="122"/>
      <c r="I48" s="185">
        <v>4000</v>
      </c>
      <c r="J48" s="122"/>
      <c r="K48" s="124"/>
      <c r="L48" s="286"/>
      <c r="M48" s="294"/>
      <c r="N48" s="286"/>
      <c r="O48" s="225"/>
      <c r="P48" s="19"/>
      <c r="Q48" s="19"/>
    </row>
    <row r="49" spans="1:17" s="20" customFormat="1" ht="18" customHeight="1" thickBot="1">
      <c r="A49" s="403">
        <v>1</v>
      </c>
      <c r="B49" s="402" t="s">
        <v>37</v>
      </c>
      <c r="C49" s="404">
        <v>3</v>
      </c>
      <c r="D49" s="384">
        <v>4</v>
      </c>
      <c r="E49" s="385">
        <v>5</v>
      </c>
      <c r="F49" s="384">
        <v>6</v>
      </c>
      <c r="G49" s="385">
        <v>7</v>
      </c>
      <c r="H49" s="384">
        <v>8</v>
      </c>
      <c r="I49" s="385">
        <v>9</v>
      </c>
      <c r="J49" s="384">
        <v>10</v>
      </c>
      <c r="K49" s="385">
        <v>11</v>
      </c>
      <c r="L49" s="387">
        <v>12</v>
      </c>
      <c r="M49" s="405">
        <v>13</v>
      </c>
      <c r="N49" s="387">
        <v>14</v>
      </c>
      <c r="O49" s="406">
        <v>15</v>
      </c>
      <c r="P49" s="19"/>
      <c r="Q49" s="19"/>
    </row>
    <row r="50" spans="1:17" s="20" customFormat="1" ht="21.75" customHeight="1">
      <c r="A50" s="390">
        <v>752</v>
      </c>
      <c r="B50" s="210"/>
      <c r="C50" s="211" t="s">
        <v>194</v>
      </c>
      <c r="D50" s="100">
        <f>SUM(E50)</f>
        <v>34648</v>
      </c>
      <c r="E50" s="350">
        <f>SUM(F50)</f>
        <v>34648</v>
      </c>
      <c r="F50" s="100">
        <f>SUM(G50:H50)</f>
        <v>34648</v>
      </c>
      <c r="G50" s="398"/>
      <c r="H50" s="399">
        <f>SUM(H51:H52)</f>
        <v>34648</v>
      </c>
      <c r="I50" s="94"/>
      <c r="J50" s="275"/>
      <c r="K50" s="276"/>
      <c r="L50" s="277"/>
      <c r="M50" s="278"/>
      <c r="N50" s="277"/>
      <c r="O50" s="279"/>
      <c r="P50" s="19"/>
      <c r="Q50" s="19"/>
    </row>
    <row r="51" spans="1:17" s="20" customFormat="1" ht="21.75" customHeight="1">
      <c r="A51" s="397"/>
      <c r="B51" s="47" t="s">
        <v>195</v>
      </c>
      <c r="C51" s="394" t="s">
        <v>46</v>
      </c>
      <c r="D51" s="400">
        <f>SUM(E51)</f>
        <v>4200</v>
      </c>
      <c r="E51" s="229">
        <f>SUM(F51)</f>
        <v>4200</v>
      </c>
      <c r="F51" s="400">
        <f>SUM(G51:H51)</f>
        <v>4200</v>
      </c>
      <c r="G51" s="401"/>
      <c r="H51" s="192">
        <v>4200</v>
      </c>
      <c r="I51" s="205"/>
      <c r="J51" s="186"/>
      <c r="K51" s="178"/>
      <c r="L51" s="207"/>
      <c r="M51" s="206"/>
      <c r="N51" s="207"/>
      <c r="O51" s="135"/>
      <c r="P51" s="19"/>
      <c r="Q51" s="19"/>
    </row>
    <row r="52" spans="1:17" s="20" customFormat="1" ht="21.75" customHeight="1" thickBot="1">
      <c r="A52" s="62"/>
      <c r="B52" s="45" t="s">
        <v>216</v>
      </c>
      <c r="C52" s="55" t="s">
        <v>46</v>
      </c>
      <c r="D52" s="107">
        <f>E52</f>
        <v>30448</v>
      </c>
      <c r="E52" s="103">
        <f>F52</f>
        <v>30448</v>
      </c>
      <c r="F52" s="107">
        <f>H52</f>
        <v>30448</v>
      </c>
      <c r="G52" s="133"/>
      <c r="H52" s="134">
        <v>30448</v>
      </c>
      <c r="I52" s="122"/>
      <c r="J52" s="185"/>
      <c r="K52" s="127"/>
      <c r="L52" s="294"/>
      <c r="M52" s="286"/>
      <c r="N52" s="294"/>
      <c r="O52" s="136"/>
      <c r="P52" s="19"/>
      <c r="Q52" s="19"/>
    </row>
    <row r="53" spans="1:17" s="13" customFormat="1" ht="18.75" customHeight="1">
      <c r="A53" s="392">
        <v>754</v>
      </c>
      <c r="B53" s="393"/>
      <c r="C53" s="50" t="s">
        <v>77</v>
      </c>
      <c r="D53" s="115">
        <f>IF((E53+M53)&gt;0,(E53+M53)," ")</f>
        <v>3836028</v>
      </c>
      <c r="E53" s="82">
        <f>IF((F53+J53+K53+L53+I53)&gt;0,(F53+J53+K53+L53+I53)," ")</f>
        <v>3751028</v>
      </c>
      <c r="F53" s="115">
        <f t="shared" si="0"/>
        <v>3566594</v>
      </c>
      <c r="G53" s="82">
        <f>G55</f>
        <v>3242732</v>
      </c>
      <c r="H53" s="115">
        <f>SUM(H55:H55)</f>
        <v>323862</v>
      </c>
      <c r="I53" s="82">
        <f>SUM(I55:I56)</f>
        <v>6000</v>
      </c>
      <c r="J53" s="115">
        <f>J55</f>
        <v>178434</v>
      </c>
      <c r="K53" s="82"/>
      <c r="L53" s="396"/>
      <c r="M53" s="100">
        <f>N53</f>
        <v>85000</v>
      </c>
      <c r="N53" s="354">
        <f>SUM(N54:N56)</f>
        <v>85000</v>
      </c>
      <c r="O53" s="395"/>
      <c r="P53" s="17"/>
      <c r="Q53" s="17"/>
    </row>
    <row r="54" spans="1:17" s="13" customFormat="1" ht="18.75" customHeight="1">
      <c r="A54" s="342"/>
      <c r="B54" s="352">
        <v>75405</v>
      </c>
      <c r="C54" s="341" t="s">
        <v>209</v>
      </c>
      <c r="D54" s="264">
        <f>M54</f>
        <v>35000</v>
      </c>
      <c r="E54" s="265"/>
      <c r="F54" s="265"/>
      <c r="G54" s="265"/>
      <c r="H54" s="265"/>
      <c r="I54" s="265"/>
      <c r="J54" s="265"/>
      <c r="K54" s="265"/>
      <c r="L54" s="353"/>
      <c r="M54" s="264">
        <f>N54</f>
        <v>35000</v>
      </c>
      <c r="N54" s="264">
        <v>35000</v>
      </c>
      <c r="O54" s="214"/>
      <c r="P54" s="17"/>
      <c r="Q54" s="17"/>
    </row>
    <row r="55" spans="1:17" s="20" customFormat="1" ht="24.75" customHeight="1">
      <c r="A55" s="70"/>
      <c r="B55" s="346">
        <v>75411</v>
      </c>
      <c r="C55" s="48" t="s">
        <v>78</v>
      </c>
      <c r="D55" s="110">
        <f>IF((E55+M55)&gt;0,(E55+M55)," ")</f>
        <v>3795028</v>
      </c>
      <c r="E55" s="110">
        <f>IF((F55+I55+J55+K55+L55)&gt;0,(F55+I55+J55+K55+L55)," ")</f>
        <v>3745028</v>
      </c>
      <c r="F55" s="110">
        <f t="shared" si="0"/>
        <v>3566594</v>
      </c>
      <c r="G55" s="193">
        <v>3242732</v>
      </c>
      <c r="H55" s="193">
        <v>323862</v>
      </c>
      <c r="I55" s="184"/>
      <c r="J55" s="193">
        <v>178434</v>
      </c>
      <c r="K55" s="121"/>
      <c r="L55" s="274"/>
      <c r="M55" s="121">
        <f>N55</f>
        <v>50000</v>
      </c>
      <c r="N55" s="121">
        <v>50000</v>
      </c>
      <c r="O55" s="324"/>
      <c r="P55" s="19"/>
      <c r="Q55" s="19"/>
    </row>
    <row r="56" spans="1:17" s="20" customFormat="1" ht="24.75" customHeight="1" thickBot="1">
      <c r="A56" s="72"/>
      <c r="B56" s="347">
        <v>75495</v>
      </c>
      <c r="C56" s="55" t="s">
        <v>46</v>
      </c>
      <c r="D56" s="103">
        <f>E56</f>
        <v>6000</v>
      </c>
      <c r="E56" s="103">
        <f>I56</f>
        <v>6000</v>
      </c>
      <c r="F56" s="103"/>
      <c r="G56" s="133"/>
      <c r="H56" s="133"/>
      <c r="I56" s="133">
        <v>6000</v>
      </c>
      <c r="J56" s="133"/>
      <c r="K56" s="117"/>
      <c r="L56" s="286"/>
      <c r="M56" s="117"/>
      <c r="N56" s="117"/>
      <c r="O56" s="136"/>
      <c r="P56" s="19"/>
      <c r="Q56" s="19"/>
    </row>
    <row r="57" spans="1:17" s="15" customFormat="1" ht="19.5" customHeight="1">
      <c r="A57" s="348">
        <v>755</v>
      </c>
      <c r="B57" s="349"/>
      <c r="C57" s="150" t="s">
        <v>175</v>
      </c>
      <c r="D57" s="100">
        <f>SUM(D58)</f>
        <v>187812</v>
      </c>
      <c r="E57" s="100">
        <f>SUM(E58)</f>
        <v>187812</v>
      </c>
      <c r="F57" s="100">
        <f>SUM(F58)</f>
        <v>127086</v>
      </c>
      <c r="G57" s="100">
        <f>G58</f>
        <v>13306</v>
      </c>
      <c r="H57" s="100">
        <f>SUM(H58)</f>
        <v>113780</v>
      </c>
      <c r="I57" s="350">
        <f>SUM(I58)</f>
        <v>60726</v>
      </c>
      <c r="J57" s="351"/>
      <c r="K57" s="351"/>
      <c r="L57" s="351"/>
      <c r="M57" s="351"/>
      <c r="N57" s="351"/>
      <c r="O57" s="152"/>
    </row>
    <row r="58" spans="1:17" s="15" customFormat="1" ht="23.25" customHeight="1" thickBot="1">
      <c r="A58" s="168"/>
      <c r="B58" s="167" t="s">
        <v>176</v>
      </c>
      <c r="C58" s="169" t="s">
        <v>177</v>
      </c>
      <c r="D58" s="133">
        <f>E58</f>
        <v>187812</v>
      </c>
      <c r="E58" s="133">
        <f>F58+I58</f>
        <v>187812</v>
      </c>
      <c r="F58" s="134">
        <f>H58+G58</f>
        <v>127086</v>
      </c>
      <c r="G58" s="133">
        <v>13306</v>
      </c>
      <c r="H58" s="134">
        <v>113780</v>
      </c>
      <c r="I58" s="133">
        <v>60726</v>
      </c>
      <c r="J58" s="281"/>
      <c r="K58" s="282"/>
      <c r="L58" s="282"/>
      <c r="M58" s="283"/>
      <c r="N58" s="284"/>
      <c r="O58" s="285"/>
    </row>
    <row r="59" spans="1:17" s="13" customFormat="1" ht="23.25" customHeight="1">
      <c r="A59" s="67">
        <v>757</v>
      </c>
      <c r="B59" s="49"/>
      <c r="C59" s="146" t="s">
        <v>79</v>
      </c>
      <c r="D59" s="82">
        <f>IF((E59+M59)&gt;0,(E59+M59)," ")</f>
        <v>568000</v>
      </c>
      <c r="E59" s="82">
        <f>IF((F59+I59+J59+K59+L59)&gt;0,(F59+I59+J59+K59+L59)," ")</f>
        <v>568000</v>
      </c>
      <c r="F59" s="85"/>
      <c r="G59" s="82"/>
      <c r="H59" s="85"/>
      <c r="I59" s="82"/>
      <c r="J59" s="85"/>
      <c r="K59" s="89"/>
      <c r="L59" s="82">
        <f>L60</f>
        <v>568000</v>
      </c>
      <c r="M59" s="247"/>
      <c r="N59" s="245"/>
      <c r="O59" s="132"/>
      <c r="P59" s="17"/>
      <c r="Q59" s="17"/>
    </row>
    <row r="60" spans="1:17" s="20" customFormat="1" ht="32.25" thickBot="1">
      <c r="A60" s="144"/>
      <c r="B60" s="78" t="s">
        <v>80</v>
      </c>
      <c r="C60" s="147" t="s">
        <v>81</v>
      </c>
      <c r="D60" s="103">
        <f>IF((E60+M60)&gt;0,(E60+M60)," ")</f>
        <v>568000</v>
      </c>
      <c r="E60" s="107">
        <f>IF((F60+I60+J60+K60+L60)&gt;0,(F60+I60+J60+K60+L60)," ")</f>
        <v>568000</v>
      </c>
      <c r="F60" s="117"/>
      <c r="G60" s="185"/>
      <c r="H60" s="122"/>
      <c r="I60" s="185"/>
      <c r="J60" s="122"/>
      <c r="K60" s="270"/>
      <c r="L60" s="103">
        <v>568000</v>
      </c>
      <c r="M60" s="286"/>
      <c r="N60" s="287"/>
      <c r="O60" s="280"/>
      <c r="P60" s="19"/>
      <c r="Q60" s="19"/>
    </row>
    <row r="61" spans="1:17" s="13" customFormat="1" ht="23.25" customHeight="1">
      <c r="A61" s="302">
        <v>758</v>
      </c>
      <c r="B61" s="140"/>
      <c r="C61" s="222" t="s">
        <v>82</v>
      </c>
      <c r="D61" s="84">
        <f>IF((E61+M61)&gt;0,(E61+M61)," ")</f>
        <v>568564.38</v>
      </c>
      <c r="E61" s="83">
        <f>IF((F61+I61+J61+K61+L61)&gt;0,(F61+I61+J61+K61+L61)," ")</f>
        <v>568564.38</v>
      </c>
      <c r="F61" s="84">
        <f>IF((G61+H61)&gt;0,(G61+H61)," ")</f>
        <v>568564.38</v>
      </c>
      <c r="G61" s="83"/>
      <c r="H61" s="84">
        <f>H62</f>
        <v>568564.38</v>
      </c>
      <c r="I61" s="85"/>
      <c r="J61" s="82"/>
      <c r="K61" s="89"/>
      <c r="L61" s="82"/>
      <c r="M61" s="331">
        <f>SUM(M62:M64)</f>
        <v>0</v>
      </c>
      <c r="N61" s="333">
        <f>SUM(N62:N64)</f>
        <v>0</v>
      </c>
      <c r="O61" s="132"/>
      <c r="P61" s="17"/>
      <c r="Q61" s="17"/>
    </row>
    <row r="62" spans="1:17" s="20" customFormat="1" ht="18" customHeight="1">
      <c r="A62" s="69"/>
      <c r="B62" s="181" t="s">
        <v>83</v>
      </c>
      <c r="C62" s="96" t="s">
        <v>84</v>
      </c>
      <c r="D62" s="177">
        <f>E62</f>
        <v>568564.38</v>
      </c>
      <c r="E62" s="178">
        <f>IF((F62+I62+J62+K62+L62)&gt;0,(F62+I62+J62+K62+L62)," ")</f>
        <v>568564.38</v>
      </c>
      <c r="F62" s="177">
        <f>IF((G62+H62)&gt;0,(G62+H62)," ")</f>
        <v>568564.38</v>
      </c>
      <c r="G62" s="215"/>
      <c r="H62" s="216">
        <f>SUM(H63:H64)</f>
        <v>568564.38</v>
      </c>
      <c r="I62" s="205"/>
      <c r="J62" s="204"/>
      <c r="K62" s="120"/>
      <c r="L62" s="120"/>
      <c r="M62" s="288" t="s">
        <v>57</v>
      </c>
      <c r="N62" s="289" t="s">
        <v>57</v>
      </c>
      <c r="O62" s="142"/>
      <c r="P62" s="19"/>
      <c r="Q62" s="19"/>
    </row>
    <row r="63" spans="1:17" s="20" customFormat="1" ht="17.25" customHeight="1">
      <c r="A63" s="70"/>
      <c r="B63" s="71"/>
      <c r="C63" s="97" t="s">
        <v>85</v>
      </c>
      <c r="D63" s="179">
        <f>E63</f>
        <v>197197.38</v>
      </c>
      <c r="E63" s="180">
        <f>F63</f>
        <v>197197.38</v>
      </c>
      <c r="F63" s="179">
        <f>H63</f>
        <v>197197.38</v>
      </c>
      <c r="G63" s="290"/>
      <c r="H63" s="219">
        <v>197197.38</v>
      </c>
      <c r="I63" s="184"/>
      <c r="J63" s="186"/>
      <c r="K63" s="121"/>
      <c r="L63" s="121"/>
      <c r="M63" s="207"/>
      <c r="N63" s="291"/>
      <c r="O63" s="142"/>
      <c r="P63" s="19"/>
      <c r="Q63" s="19"/>
    </row>
    <row r="64" spans="1:17" s="20" customFormat="1" ht="18.75" customHeight="1" thickBot="1">
      <c r="A64" s="72"/>
      <c r="B64" s="73"/>
      <c r="C64" s="98" t="s">
        <v>86</v>
      </c>
      <c r="D64" s="223">
        <f>E64</f>
        <v>371367</v>
      </c>
      <c r="E64" s="224">
        <f>F64</f>
        <v>371367</v>
      </c>
      <c r="F64" s="223">
        <f>H64</f>
        <v>371367</v>
      </c>
      <c r="G64" s="292"/>
      <c r="H64" s="293">
        <f>378067-6700</f>
        <v>371367</v>
      </c>
      <c r="I64" s="122"/>
      <c r="J64" s="185"/>
      <c r="K64" s="117"/>
      <c r="L64" s="117"/>
      <c r="M64" s="294"/>
      <c r="N64" s="287"/>
      <c r="O64" s="136"/>
      <c r="P64" s="19"/>
      <c r="Q64" s="19"/>
    </row>
    <row r="65" spans="1:17" s="13" customFormat="1" ht="23.25" customHeight="1">
      <c r="A65" s="51">
        <v>801</v>
      </c>
      <c r="B65" s="68"/>
      <c r="C65" s="50" t="s">
        <v>87</v>
      </c>
      <c r="D65" s="190">
        <f>IF((E65+M65)&gt;0,(E65+M65)," ")</f>
        <v>24343864.23</v>
      </c>
      <c r="E65" s="84">
        <f>IF((F65+I65+J65+L65+K65)&gt;0,(F65+I65+J65+L65+K65)," ")</f>
        <v>24243864.23</v>
      </c>
      <c r="F65" s="85">
        <f t="shared" ref="E65:F92" si="4">IF((G65+H65)&gt;0,(G65+H65)," ")</f>
        <v>23138769.34</v>
      </c>
      <c r="G65" s="82">
        <f>SUM(G66:G81)</f>
        <v>19406750</v>
      </c>
      <c r="H65" s="85">
        <f>SUM(H66:H81)</f>
        <v>3732019.34</v>
      </c>
      <c r="I65" s="82">
        <f>SUM(I66:I81)</f>
        <v>578405</v>
      </c>
      <c r="J65" s="85">
        <f>SUM(J66:J81)</f>
        <v>257955</v>
      </c>
      <c r="K65" s="84">
        <f>SUM(K66:K81)</f>
        <v>268734.89</v>
      </c>
      <c r="L65" s="82"/>
      <c r="M65" s="85">
        <f>SUM(M66:M81)</f>
        <v>100000</v>
      </c>
      <c r="N65" s="89">
        <f>SUM(N66:N81)</f>
        <v>100000</v>
      </c>
      <c r="O65" s="132"/>
      <c r="P65" s="17"/>
      <c r="Q65" s="17"/>
    </row>
    <row r="66" spans="1:17" s="20" customFormat="1" ht="18.75" customHeight="1">
      <c r="A66" s="59"/>
      <c r="B66" s="60" t="s">
        <v>88</v>
      </c>
      <c r="C66" s="48" t="s">
        <v>89</v>
      </c>
      <c r="D66" s="121">
        <f>IF((E66)&gt;0,(E66)," ")</f>
        <v>2358606</v>
      </c>
      <c r="E66" s="121">
        <f>IF((F66+I66+J66+K66+L66)&gt;0,(F66+I66+J66+K66+L66)," ")</f>
        <v>2358606</v>
      </c>
      <c r="F66" s="121">
        <f t="shared" si="4"/>
        <v>2321184</v>
      </c>
      <c r="G66" s="184">
        <f>1931441-200</f>
        <v>1931241</v>
      </c>
      <c r="H66" s="186">
        <v>389943</v>
      </c>
      <c r="I66" s="184"/>
      <c r="J66" s="186">
        <f>37222+200</f>
        <v>37422</v>
      </c>
      <c r="K66" s="121"/>
      <c r="L66" s="119"/>
      <c r="M66" s="274" t="s">
        <v>57</v>
      </c>
      <c r="N66" s="291" t="s">
        <v>57</v>
      </c>
      <c r="O66" s="135"/>
      <c r="P66" s="19"/>
      <c r="Q66" s="19"/>
    </row>
    <row r="67" spans="1:17" s="20" customFormat="1" ht="18" customHeight="1">
      <c r="A67" s="59"/>
      <c r="B67" s="60" t="s">
        <v>90</v>
      </c>
      <c r="C67" s="48" t="s">
        <v>91</v>
      </c>
      <c r="D67" s="121">
        <f t="shared" ref="D67:D81" si="5">IF((E67+M67)&gt;0,(E67+M67)," ")</f>
        <v>1713805</v>
      </c>
      <c r="E67" s="121">
        <f>IF((F67+I67+J67+K67+L67)&gt;0,(F67+I67+J67+K67+L67)," ")</f>
        <v>1713805</v>
      </c>
      <c r="F67" s="121">
        <f t="shared" si="4"/>
        <v>1647271</v>
      </c>
      <c r="G67" s="184">
        <v>1501698</v>
      </c>
      <c r="H67" s="186">
        <v>145573</v>
      </c>
      <c r="I67" s="184"/>
      <c r="J67" s="186">
        <v>66534</v>
      </c>
      <c r="K67" s="121"/>
      <c r="L67" s="119"/>
      <c r="M67" s="274"/>
      <c r="N67" s="291"/>
      <c r="O67" s="142"/>
      <c r="P67" s="19"/>
      <c r="Q67" s="19"/>
    </row>
    <row r="68" spans="1:17" s="20" customFormat="1" ht="18" customHeight="1">
      <c r="A68" s="59"/>
      <c r="B68" s="60" t="s">
        <v>187</v>
      </c>
      <c r="C68" s="48" t="s">
        <v>188</v>
      </c>
      <c r="D68" s="220">
        <f t="shared" si="5"/>
        <v>9134041.3399999999</v>
      </c>
      <c r="E68" s="220">
        <f>IF((F68+I68+J68+K68+L68)&gt;0,(F68+I68+J68+K68+L68)," ")</f>
        <v>9034041.3399999999</v>
      </c>
      <c r="F68" s="220">
        <f t="shared" si="4"/>
        <v>8930203.3399999999</v>
      </c>
      <c r="G68" s="184">
        <v>7238432</v>
      </c>
      <c r="H68" s="419">
        <f>1689428+2343.34</f>
        <v>1691771.34</v>
      </c>
      <c r="I68" s="184">
        <v>1500</v>
      </c>
      <c r="J68" s="186">
        <v>102338</v>
      </c>
      <c r="K68" s="121"/>
      <c r="L68" s="119"/>
      <c r="M68" s="121">
        <f>N68</f>
        <v>100000</v>
      </c>
      <c r="N68" s="212">
        <v>100000</v>
      </c>
      <c r="O68" s="142"/>
      <c r="P68" s="19"/>
      <c r="Q68" s="19"/>
    </row>
    <row r="69" spans="1:17" s="20" customFormat="1" ht="18" customHeight="1">
      <c r="A69" s="59"/>
      <c r="B69" s="60" t="s">
        <v>189</v>
      </c>
      <c r="C69" s="48" t="s">
        <v>196</v>
      </c>
      <c r="D69" s="121">
        <f t="shared" si="5"/>
        <v>195192</v>
      </c>
      <c r="E69" s="121">
        <f>IF((F69+I69+J69+K69+L69)&gt;0,(F69+I69+J69+K69+L69)," ")</f>
        <v>195192</v>
      </c>
      <c r="F69" s="121">
        <f t="shared" si="4"/>
        <v>194818</v>
      </c>
      <c r="G69" s="184">
        <v>183068</v>
      </c>
      <c r="H69" s="186">
        <v>11750</v>
      </c>
      <c r="I69" s="184"/>
      <c r="J69" s="186">
        <v>374</v>
      </c>
      <c r="K69" s="121"/>
      <c r="L69" s="119"/>
      <c r="M69" s="274"/>
      <c r="N69" s="291"/>
      <c r="O69" s="142"/>
      <c r="P69" s="19"/>
      <c r="Q69" s="19"/>
    </row>
    <row r="70" spans="1:17" s="20" customFormat="1" ht="18" customHeight="1">
      <c r="A70" s="59"/>
      <c r="B70" s="60" t="s">
        <v>190</v>
      </c>
      <c r="C70" s="48" t="s">
        <v>212</v>
      </c>
      <c r="D70" s="121">
        <f t="shared" si="5"/>
        <v>627927</v>
      </c>
      <c r="E70" s="121">
        <f>IF((F70+I70+J70+K70+L70)&gt;0,(F70+I70+J70+K70+L70)," ")</f>
        <v>627927</v>
      </c>
      <c r="F70" s="121">
        <f t="shared" si="4"/>
        <v>617344</v>
      </c>
      <c r="G70" s="184">
        <v>575345</v>
      </c>
      <c r="H70" s="186">
        <v>41999</v>
      </c>
      <c r="I70" s="184"/>
      <c r="J70" s="186">
        <v>10583</v>
      </c>
      <c r="K70" s="121"/>
      <c r="L70" s="119"/>
      <c r="M70" s="274"/>
      <c r="N70" s="291"/>
      <c r="O70" s="142"/>
      <c r="P70" s="19"/>
      <c r="Q70" s="19"/>
    </row>
    <row r="71" spans="1:17" s="20" customFormat="1" ht="18" customHeight="1">
      <c r="A71" s="59"/>
      <c r="B71" s="60" t="s">
        <v>92</v>
      </c>
      <c r="C71" s="48" t="s">
        <v>93</v>
      </c>
      <c r="D71" s="121">
        <f>IF((E71+M71)&gt;0,(E71+M71)," ")</f>
        <v>5133744</v>
      </c>
      <c r="E71" s="121">
        <f>IF((F71+I71+J71+L71)&gt;0,(F71+I71+J71+L71)," ")</f>
        <v>5133744</v>
      </c>
      <c r="F71" s="121">
        <f t="shared" si="4"/>
        <v>5116025</v>
      </c>
      <c r="G71" s="184">
        <v>4405199</v>
      </c>
      <c r="H71" s="186">
        <v>710826</v>
      </c>
      <c r="I71" s="184"/>
      <c r="J71" s="186">
        <v>17719</v>
      </c>
      <c r="K71" s="121" t="s">
        <v>57</v>
      </c>
      <c r="L71" s="119"/>
      <c r="M71" s="319">
        <f>N71</f>
        <v>0</v>
      </c>
      <c r="N71" s="320">
        <v>0</v>
      </c>
      <c r="O71" s="143"/>
      <c r="P71" s="21"/>
      <c r="Q71" s="21"/>
    </row>
    <row r="72" spans="1:17" s="20" customFormat="1" ht="18" customHeight="1">
      <c r="A72" s="59"/>
      <c r="B72" s="60" t="s">
        <v>191</v>
      </c>
      <c r="C72" s="48" t="s">
        <v>192</v>
      </c>
      <c r="D72" s="121">
        <f t="shared" si="5"/>
        <v>191221</v>
      </c>
      <c r="E72" s="121">
        <f>IF((F72+I72+J72+K72+L72)&gt;0,(F72+I72+J72+K72+L72)," ")</f>
        <v>191221</v>
      </c>
      <c r="F72" s="121">
        <f t="shared" si="4"/>
        <v>182524</v>
      </c>
      <c r="G72" s="184">
        <v>144124</v>
      </c>
      <c r="H72" s="186">
        <v>38400</v>
      </c>
      <c r="I72" s="184"/>
      <c r="J72" s="186">
        <v>8697</v>
      </c>
      <c r="K72" s="121"/>
      <c r="L72" s="119"/>
      <c r="M72" s="321"/>
      <c r="N72" s="322"/>
      <c r="O72" s="143"/>
      <c r="P72" s="21"/>
      <c r="Q72" s="21"/>
    </row>
    <row r="73" spans="1:17" s="20" customFormat="1" ht="19.5" customHeight="1">
      <c r="A73" s="59"/>
      <c r="B73" s="60" t="s">
        <v>94</v>
      </c>
      <c r="C73" s="48" t="s">
        <v>95</v>
      </c>
      <c r="D73" s="121">
        <f t="shared" si="5"/>
        <v>2140058</v>
      </c>
      <c r="E73" s="121">
        <f t="shared" ref="E73:E79" si="6">IF((F73+I73+J73+K73+L73)&gt;0,(F73+I73+J73+K73+L73)," ")</f>
        <v>2140058</v>
      </c>
      <c r="F73" s="121">
        <f t="shared" si="4"/>
        <v>1570932</v>
      </c>
      <c r="G73" s="184">
        <v>1485378</v>
      </c>
      <c r="H73" s="186">
        <v>85554</v>
      </c>
      <c r="I73" s="184">
        <v>564505</v>
      </c>
      <c r="J73" s="186">
        <v>4621</v>
      </c>
      <c r="K73" s="121"/>
      <c r="L73" s="119"/>
      <c r="M73" s="319">
        <f>N73</f>
        <v>0</v>
      </c>
      <c r="N73" s="320">
        <v>0</v>
      </c>
      <c r="O73" s="142"/>
      <c r="P73" s="19"/>
      <c r="Q73" s="19"/>
    </row>
    <row r="74" spans="1:17" s="20" customFormat="1" ht="18" customHeight="1">
      <c r="A74" s="59"/>
      <c r="B74" s="60" t="s">
        <v>96</v>
      </c>
      <c r="C74" s="48" t="s">
        <v>97</v>
      </c>
      <c r="D74" s="121">
        <f t="shared" si="5"/>
        <v>598173</v>
      </c>
      <c r="E74" s="121">
        <f t="shared" si="6"/>
        <v>598173</v>
      </c>
      <c r="F74" s="121">
        <f t="shared" si="4"/>
        <v>597369</v>
      </c>
      <c r="G74" s="184">
        <v>574560</v>
      </c>
      <c r="H74" s="186">
        <v>22809</v>
      </c>
      <c r="I74" s="184"/>
      <c r="J74" s="186">
        <v>804</v>
      </c>
      <c r="K74" s="121"/>
      <c r="L74" s="119"/>
      <c r="M74" s="274"/>
      <c r="N74" s="291"/>
      <c r="O74" s="143"/>
      <c r="P74" s="21"/>
      <c r="Q74" s="21"/>
    </row>
    <row r="75" spans="1:17" s="20" customFormat="1" ht="31.5">
      <c r="A75" s="59"/>
      <c r="B75" s="60" t="s">
        <v>98</v>
      </c>
      <c r="C75" s="48" t="s">
        <v>99</v>
      </c>
      <c r="D75" s="110">
        <f t="shared" si="5"/>
        <v>551897</v>
      </c>
      <c r="E75" s="110">
        <f t="shared" si="6"/>
        <v>551897</v>
      </c>
      <c r="F75" s="110">
        <f t="shared" si="4"/>
        <v>541147</v>
      </c>
      <c r="G75" s="193">
        <v>520988</v>
      </c>
      <c r="H75" s="192">
        <v>20159</v>
      </c>
      <c r="I75" s="193">
        <v>10000</v>
      </c>
      <c r="J75" s="192">
        <v>750</v>
      </c>
      <c r="K75" s="121"/>
      <c r="L75" s="119"/>
      <c r="M75" s="274"/>
      <c r="N75" s="291"/>
      <c r="O75" s="142"/>
      <c r="P75" s="19"/>
      <c r="Q75" s="19"/>
    </row>
    <row r="76" spans="1:17" s="20" customFormat="1" ht="18" customHeight="1">
      <c r="A76" s="59"/>
      <c r="B76" s="60" t="s">
        <v>100</v>
      </c>
      <c r="C76" s="48" t="s">
        <v>101</v>
      </c>
      <c r="D76" s="121">
        <f t="shared" si="5"/>
        <v>326548</v>
      </c>
      <c r="E76" s="121">
        <f t="shared" si="6"/>
        <v>326548</v>
      </c>
      <c r="F76" s="121">
        <f t="shared" si="4"/>
        <v>326548</v>
      </c>
      <c r="G76" s="184">
        <v>326398</v>
      </c>
      <c r="H76" s="186">
        <v>150</v>
      </c>
      <c r="I76" s="184"/>
      <c r="J76" s="186"/>
      <c r="K76" s="121"/>
      <c r="L76" s="119"/>
      <c r="M76" s="274"/>
      <c r="N76" s="291"/>
      <c r="O76" s="143"/>
      <c r="P76" s="21"/>
      <c r="Q76" s="21"/>
    </row>
    <row r="77" spans="1:17" s="20" customFormat="1" ht="20.25" customHeight="1">
      <c r="A77" s="59"/>
      <c r="B77" s="60" t="s">
        <v>102</v>
      </c>
      <c r="C77" s="48" t="s">
        <v>103</v>
      </c>
      <c r="D77" s="110">
        <f t="shared" si="5"/>
        <v>108302</v>
      </c>
      <c r="E77" s="110">
        <f t="shared" si="6"/>
        <v>108302</v>
      </c>
      <c r="F77" s="110">
        <f>H77+G77</f>
        <v>108302</v>
      </c>
      <c r="G77" s="193">
        <v>4500</v>
      </c>
      <c r="H77" s="192">
        <v>103802</v>
      </c>
      <c r="I77" s="184"/>
      <c r="J77" s="186"/>
      <c r="K77" s="121"/>
      <c r="L77" s="119"/>
      <c r="M77" s="274"/>
      <c r="N77" s="291"/>
      <c r="O77" s="142"/>
      <c r="P77" s="19"/>
      <c r="Q77" s="19"/>
    </row>
    <row r="78" spans="1:17" s="20" customFormat="1" ht="18.75" customHeight="1">
      <c r="A78" s="59"/>
      <c r="B78" s="60" t="s">
        <v>104</v>
      </c>
      <c r="C78" s="48" t="s">
        <v>105</v>
      </c>
      <c r="D78" s="121">
        <f t="shared" si="5"/>
        <v>392432</v>
      </c>
      <c r="E78" s="121">
        <f t="shared" si="6"/>
        <v>392432</v>
      </c>
      <c r="F78" s="121">
        <f t="shared" si="4"/>
        <v>392432</v>
      </c>
      <c r="G78" s="184">
        <v>150793</v>
      </c>
      <c r="H78" s="186">
        <v>241639</v>
      </c>
      <c r="I78" s="184"/>
      <c r="J78" s="186"/>
      <c r="K78" s="121"/>
      <c r="L78" s="119"/>
      <c r="M78" s="274"/>
      <c r="N78" s="291"/>
      <c r="O78" s="142"/>
      <c r="P78" s="19"/>
      <c r="Q78" s="19"/>
    </row>
    <row r="79" spans="1:17" s="20" customFormat="1" ht="18.75" customHeight="1">
      <c r="A79" s="59"/>
      <c r="B79" s="60" t="s">
        <v>169</v>
      </c>
      <c r="C79" s="48" t="s">
        <v>170</v>
      </c>
      <c r="D79" s="121">
        <f t="shared" si="5"/>
        <v>90021</v>
      </c>
      <c r="E79" s="121">
        <f t="shared" si="6"/>
        <v>90021</v>
      </c>
      <c r="F79" s="121">
        <f t="shared" si="4"/>
        <v>85074</v>
      </c>
      <c r="G79" s="184">
        <v>82194</v>
      </c>
      <c r="H79" s="186">
        <v>2880</v>
      </c>
      <c r="I79" s="184"/>
      <c r="J79" s="186">
        <v>4947</v>
      </c>
      <c r="K79" s="121"/>
      <c r="L79" s="119"/>
      <c r="M79" s="274"/>
      <c r="N79" s="291"/>
      <c r="O79" s="142"/>
      <c r="P79" s="19"/>
      <c r="Q79" s="19"/>
    </row>
    <row r="80" spans="1:17" s="20" customFormat="1" ht="140.25" customHeight="1">
      <c r="A80" s="59"/>
      <c r="B80" s="60" t="s">
        <v>193</v>
      </c>
      <c r="C80" s="391" t="s">
        <v>215</v>
      </c>
      <c r="D80" s="110">
        <f t="shared" ref="D80" si="7">E80</f>
        <v>284679</v>
      </c>
      <c r="E80" s="110">
        <f>IF((F80+I80+J80)&gt;0,(F80+I80+J80)," ")</f>
        <v>284679</v>
      </c>
      <c r="F80" s="110">
        <f>G80+H80</f>
        <v>281513</v>
      </c>
      <c r="G80" s="110">
        <v>279832</v>
      </c>
      <c r="H80" s="192">
        <v>1681</v>
      </c>
      <c r="I80" s="306">
        <v>0</v>
      </c>
      <c r="J80" s="192">
        <v>3166</v>
      </c>
      <c r="K80" s="121"/>
      <c r="L80" s="119" t="s">
        <v>57</v>
      </c>
      <c r="M80" s="274"/>
      <c r="N80" s="291"/>
      <c r="O80" s="142"/>
      <c r="P80" s="19"/>
      <c r="Q80" s="19"/>
    </row>
    <row r="81" spans="1:17" s="20" customFormat="1" ht="19.5" customHeight="1" thickBot="1">
      <c r="A81" s="62"/>
      <c r="B81" s="63" t="s">
        <v>106</v>
      </c>
      <c r="C81" s="55" t="s">
        <v>46</v>
      </c>
      <c r="D81" s="127">
        <f t="shared" si="5"/>
        <v>497217.89</v>
      </c>
      <c r="E81" s="127">
        <f>IF((F81+K81+I81)&gt;0,(F81+K81+I81)," ")</f>
        <v>497217.89</v>
      </c>
      <c r="F81" s="117">
        <f>IF((G81+H81)&gt;0,(G81+H81)," ")</f>
        <v>226083</v>
      </c>
      <c r="G81" s="122">
        <v>3000</v>
      </c>
      <c r="H81" s="185">
        <v>223083</v>
      </c>
      <c r="I81" s="122">
        <f>1400+1000</f>
        <v>2400</v>
      </c>
      <c r="J81" s="185"/>
      <c r="K81" s="127">
        <v>268734.89</v>
      </c>
      <c r="L81" s="124"/>
      <c r="M81" s="286"/>
      <c r="N81" s="287"/>
      <c r="O81" s="139"/>
      <c r="P81" s="21"/>
      <c r="Q81" s="21"/>
    </row>
    <row r="82" spans="1:17" s="13" customFormat="1" ht="22.5" customHeight="1">
      <c r="A82" s="51">
        <v>851</v>
      </c>
      <c r="B82" s="49"/>
      <c r="C82" s="50" t="s">
        <v>107</v>
      </c>
      <c r="D82" s="84">
        <f>IF((E82+M82)&gt;0,(E82+M82)," ")</f>
        <v>19447480.5</v>
      </c>
      <c r="E82" s="82">
        <f>IF((F82)&gt;0,(F82)," ")</f>
        <v>1793698</v>
      </c>
      <c r="F82" s="82">
        <f>IF((G82+H82+I82)&gt;0,(G82+H82+I82)," ")</f>
        <v>1793698</v>
      </c>
      <c r="G82" s="82">
        <f>SUM(G85:G87)</f>
        <v>1000</v>
      </c>
      <c r="H82" s="82">
        <f>SUM(H83:H87)</f>
        <v>1778098</v>
      </c>
      <c r="I82" s="82">
        <f>SUM(I83:I87)</f>
        <v>14600</v>
      </c>
      <c r="J82" s="82"/>
      <c r="K82" s="82"/>
      <c r="L82" s="200"/>
      <c r="M82" s="84">
        <f>SUM(M83:M87)</f>
        <v>17653782.5</v>
      </c>
      <c r="N82" s="190">
        <f>SUM(N83:N87)</f>
        <v>17653782.5</v>
      </c>
      <c r="O82" s="191">
        <f>SUM(O83:O87)</f>
        <v>272669.46999999997</v>
      </c>
      <c r="P82" s="17"/>
      <c r="Q82" s="17"/>
    </row>
    <row r="83" spans="1:17" s="13" customFormat="1" ht="19.5" customHeight="1">
      <c r="A83" s="52"/>
      <c r="B83" s="44" t="s">
        <v>164</v>
      </c>
      <c r="C83" s="53" t="s">
        <v>165</v>
      </c>
      <c r="D83" s="304">
        <f>M83+E83</f>
        <v>18010829.719999999</v>
      </c>
      <c r="E83" s="121">
        <f>F83</f>
        <v>560000</v>
      </c>
      <c r="F83" s="121">
        <f t="shared" si="4"/>
        <v>560000</v>
      </c>
      <c r="G83" s="123"/>
      <c r="H83" s="199">
        <v>560000</v>
      </c>
      <c r="I83" s="123" t="s">
        <v>57</v>
      </c>
      <c r="J83" s="183"/>
      <c r="K83" s="295"/>
      <c r="L83" s="265"/>
      <c r="M83" s="356">
        <f>N83</f>
        <v>17450829.719999999</v>
      </c>
      <c r="N83" s="357">
        <f>17350829.72+100000</f>
        <v>17450829.719999999</v>
      </c>
      <c r="O83" s="164">
        <v>69716.69</v>
      </c>
      <c r="P83" s="17"/>
      <c r="Q83" s="17"/>
    </row>
    <row r="84" spans="1:17" s="13" customFormat="1" ht="19.5" customHeight="1">
      <c r="A84" s="52"/>
      <c r="B84" s="44" t="s">
        <v>210</v>
      </c>
      <c r="C84" s="53" t="s">
        <v>211</v>
      </c>
      <c r="D84" s="121">
        <f>E84</f>
        <v>50000</v>
      </c>
      <c r="E84" s="121">
        <f t="shared" si="4"/>
        <v>50000</v>
      </c>
      <c r="F84" s="121">
        <f t="shared" si="4"/>
        <v>50000</v>
      </c>
      <c r="G84" s="123"/>
      <c r="H84" s="199">
        <v>50000</v>
      </c>
      <c r="I84" s="123"/>
      <c r="J84" s="183"/>
      <c r="K84" s="295"/>
      <c r="L84" s="123"/>
      <c r="M84" s="199"/>
      <c r="N84" s="114"/>
      <c r="O84" s="355"/>
      <c r="P84" s="17"/>
      <c r="Q84" s="17"/>
    </row>
    <row r="85" spans="1:17" s="20" customFormat="1" ht="19.5" customHeight="1">
      <c r="A85" s="59"/>
      <c r="B85" s="60" t="s">
        <v>108</v>
      </c>
      <c r="C85" s="61" t="s">
        <v>109</v>
      </c>
      <c r="D85" s="121">
        <f>IF((E85+M85)&gt;0,(E85+M85)," ")</f>
        <v>3000</v>
      </c>
      <c r="E85" s="121">
        <f>IF((F85+I85+J85+K85+L85)&gt;0,(F85+I85+J85+K85+L85)," ")</f>
        <v>3000</v>
      </c>
      <c r="F85" s="121">
        <f t="shared" si="4"/>
        <v>3000</v>
      </c>
      <c r="G85" s="184"/>
      <c r="H85" s="186">
        <v>3000</v>
      </c>
      <c r="I85" s="184"/>
      <c r="J85" s="186"/>
      <c r="K85" s="212"/>
      <c r="L85" s="274"/>
      <c r="M85" s="119"/>
      <c r="N85" s="212"/>
      <c r="O85" s="142"/>
      <c r="P85" s="19"/>
      <c r="Q85" s="19"/>
    </row>
    <row r="86" spans="1:17" s="20" customFormat="1" ht="38.25" customHeight="1">
      <c r="A86" s="59"/>
      <c r="B86" s="60" t="s">
        <v>110</v>
      </c>
      <c r="C86" s="61" t="s">
        <v>111</v>
      </c>
      <c r="D86" s="110">
        <f>IF((E86+M86)&gt;0,(E86+M86)," ")</f>
        <v>1133598</v>
      </c>
      <c r="E86" s="110">
        <f>F86</f>
        <v>1133598</v>
      </c>
      <c r="F86" s="110">
        <f>IF((H86)&gt;0,(H86)," ")</f>
        <v>1133598</v>
      </c>
      <c r="G86" s="193" t="s">
        <v>57</v>
      </c>
      <c r="H86" s="192">
        <v>1133598</v>
      </c>
      <c r="I86" s="184" t="s">
        <v>57</v>
      </c>
      <c r="J86" s="186" t="s">
        <v>57</v>
      </c>
      <c r="K86" s="212"/>
      <c r="L86" s="274"/>
      <c r="M86" s="119"/>
      <c r="N86" s="212"/>
      <c r="O86" s="143"/>
      <c r="P86" s="21"/>
      <c r="Q86" s="21"/>
    </row>
    <row r="87" spans="1:17" s="20" customFormat="1" ht="18.75" customHeight="1" thickBot="1">
      <c r="A87" s="62"/>
      <c r="B87" s="63" t="s">
        <v>112</v>
      </c>
      <c r="C87" s="64" t="s">
        <v>46</v>
      </c>
      <c r="D87" s="127">
        <f>IF((E87+M87)&gt;0,(E87+M87)," ")</f>
        <v>250052.78</v>
      </c>
      <c r="E87" s="117">
        <f>IF((F87+J87+K87+L87+I87)&gt;0,(F87+J87+K87+L87+I87)," ")</f>
        <v>47100</v>
      </c>
      <c r="F87" s="117">
        <f>IF((G87+H87)&gt;0,(G87+H87)," ")</f>
        <v>32500</v>
      </c>
      <c r="G87" s="122">
        <v>1000</v>
      </c>
      <c r="H87" s="185">
        <v>31500</v>
      </c>
      <c r="I87" s="122">
        <v>14600</v>
      </c>
      <c r="J87" s="185"/>
      <c r="K87" s="270"/>
      <c r="L87" s="286"/>
      <c r="M87" s="126">
        <f>N87</f>
        <v>202952.78</v>
      </c>
      <c r="N87" s="188">
        <f>O87</f>
        <v>202952.78</v>
      </c>
      <c r="O87" s="189">
        <v>202952.78</v>
      </c>
      <c r="P87" s="21"/>
      <c r="Q87" s="21"/>
    </row>
    <row r="88" spans="1:17" s="20" customFormat="1" ht="18.75" customHeight="1" thickBot="1">
      <c r="A88" s="381">
        <v>1</v>
      </c>
      <c r="B88" s="382" t="s">
        <v>37</v>
      </c>
      <c r="C88" s="383">
        <v>3</v>
      </c>
      <c r="D88" s="384">
        <v>4</v>
      </c>
      <c r="E88" s="384">
        <v>5</v>
      </c>
      <c r="F88" s="384">
        <v>6</v>
      </c>
      <c r="G88" s="384">
        <v>7</v>
      </c>
      <c r="H88" s="385">
        <v>8</v>
      </c>
      <c r="I88" s="384">
        <v>9</v>
      </c>
      <c r="J88" s="385">
        <v>10</v>
      </c>
      <c r="K88" s="386">
        <v>11</v>
      </c>
      <c r="L88" s="387">
        <v>12</v>
      </c>
      <c r="M88" s="385">
        <v>13</v>
      </c>
      <c r="N88" s="386">
        <v>14</v>
      </c>
      <c r="O88" s="388">
        <v>15</v>
      </c>
      <c r="P88" s="21"/>
      <c r="Q88" s="21"/>
    </row>
    <row r="89" spans="1:17" s="13" customFormat="1" ht="24.75" customHeight="1">
      <c r="A89" s="51">
        <v>852</v>
      </c>
      <c r="B89" s="49"/>
      <c r="C89" s="50" t="s">
        <v>113</v>
      </c>
      <c r="D89" s="82">
        <f>E89+M89</f>
        <v>6946948</v>
      </c>
      <c r="E89" s="82">
        <f>IF((F89+I89+J89+K89+L89)&gt;0,(F89+I89+J89+K89+L89)," ")</f>
        <v>3294244</v>
      </c>
      <c r="F89" s="82">
        <f t="shared" si="4"/>
        <v>3287520</v>
      </c>
      <c r="G89" s="82">
        <f>SUM(G90:G92)</f>
        <v>2399227</v>
      </c>
      <c r="H89" s="82">
        <f>SUM(H90:H92)</f>
        <v>888293</v>
      </c>
      <c r="I89" s="328">
        <f>SUM(I90:I92)</f>
        <v>0</v>
      </c>
      <c r="J89" s="82">
        <f>SUM(J90:J92)</f>
        <v>6724</v>
      </c>
      <c r="K89" s="89"/>
      <c r="L89" s="245"/>
      <c r="M89" s="85">
        <f>N89</f>
        <v>3652704</v>
      </c>
      <c r="N89" s="89">
        <f>SUM(N90:N92)</f>
        <v>3652704</v>
      </c>
      <c r="O89" s="132"/>
      <c r="P89" s="17"/>
      <c r="Q89" s="17"/>
    </row>
    <row r="90" spans="1:17" s="20" customFormat="1" ht="18" customHeight="1">
      <c r="A90" s="65"/>
      <c r="B90" s="66" t="s">
        <v>114</v>
      </c>
      <c r="C90" s="48" t="s">
        <v>115</v>
      </c>
      <c r="D90" s="119">
        <f>E90+M90</f>
        <v>6020818</v>
      </c>
      <c r="E90" s="121">
        <f t="shared" ref="E90:E95" si="8">IF((F90+I90+J90+K90+L90)&gt;0,(F90+I90+J90+K90+L90)," ")</f>
        <v>2368114</v>
      </c>
      <c r="F90" s="119">
        <f t="shared" si="4"/>
        <v>2363240</v>
      </c>
      <c r="G90" s="184">
        <v>1669970</v>
      </c>
      <c r="H90" s="186">
        <v>693270</v>
      </c>
      <c r="I90" s="184"/>
      <c r="J90" s="186">
        <v>4874</v>
      </c>
      <c r="K90" s="121"/>
      <c r="L90" s="207"/>
      <c r="M90" s="121">
        <f>N90</f>
        <v>3652704</v>
      </c>
      <c r="N90" s="119">
        <v>3652704</v>
      </c>
      <c r="O90" s="135"/>
      <c r="P90" s="19"/>
      <c r="Q90" s="19"/>
    </row>
    <row r="91" spans="1:17" s="20" customFormat="1" ht="18.75" customHeight="1">
      <c r="A91" s="65"/>
      <c r="B91" s="66" t="s">
        <v>117</v>
      </c>
      <c r="C91" s="48" t="s">
        <v>118</v>
      </c>
      <c r="D91" s="119">
        <f t="shared" ref="D91:D95" si="9">IF((E91+M91)&gt;0,(E91+M91)," ")</f>
        <v>791157</v>
      </c>
      <c r="E91" s="121">
        <f t="shared" si="8"/>
        <v>791157</v>
      </c>
      <c r="F91" s="119">
        <f t="shared" si="4"/>
        <v>789357</v>
      </c>
      <c r="G91" s="184">
        <f>635660+6000</f>
        <v>641660</v>
      </c>
      <c r="H91" s="186">
        <f>153697-6000</f>
        <v>147697</v>
      </c>
      <c r="I91" s="184"/>
      <c r="J91" s="186">
        <v>1800</v>
      </c>
      <c r="K91" s="121"/>
      <c r="L91" s="207"/>
      <c r="M91" s="274"/>
      <c r="N91" s="207"/>
      <c r="O91" s="142"/>
      <c r="P91" s="19"/>
      <c r="Q91" s="19"/>
    </row>
    <row r="92" spans="1:17" s="20" customFormat="1" ht="32.25" thickBot="1">
      <c r="A92" s="144"/>
      <c r="B92" s="145" t="s">
        <v>119</v>
      </c>
      <c r="C92" s="55" t="s">
        <v>120</v>
      </c>
      <c r="D92" s="107">
        <f t="shared" si="9"/>
        <v>134973</v>
      </c>
      <c r="E92" s="103">
        <f t="shared" si="8"/>
        <v>134973</v>
      </c>
      <c r="F92" s="107">
        <f t="shared" si="4"/>
        <v>134923</v>
      </c>
      <c r="G92" s="133">
        <v>87597</v>
      </c>
      <c r="H92" s="134">
        <v>47326</v>
      </c>
      <c r="I92" s="133"/>
      <c r="J92" s="134">
        <v>50</v>
      </c>
      <c r="K92" s="117"/>
      <c r="L92" s="294"/>
      <c r="M92" s="286"/>
      <c r="N92" s="294"/>
      <c r="O92" s="136"/>
      <c r="P92" s="19"/>
      <c r="Q92" s="19"/>
    </row>
    <row r="93" spans="1:17" s="13" customFormat="1" ht="26.25" customHeight="1">
      <c r="A93" s="67">
        <v>853</v>
      </c>
      <c r="B93" s="68"/>
      <c r="C93" s="50" t="s">
        <v>121</v>
      </c>
      <c r="D93" s="83">
        <f>IF((E93+M93)&gt;0,(E93+M93)," ")</f>
        <v>4079024.91</v>
      </c>
      <c r="E93" s="84">
        <f>IF((F93+I93+J93+K93+L93)&gt;0,(F93+I93+J93+K93+L93)," ")</f>
        <v>4079024.91</v>
      </c>
      <c r="F93" s="85">
        <f>IF((G93+H93)&gt;0,(G93+H93)," ")</f>
        <v>2289212</v>
      </c>
      <c r="G93" s="82">
        <f>SUM(G94:G96)</f>
        <v>2087009</v>
      </c>
      <c r="H93" s="85">
        <f>SUM(H94:H96)</f>
        <v>202203</v>
      </c>
      <c r="I93" s="84">
        <f>SUM(I94:I98)</f>
        <v>271037.5</v>
      </c>
      <c r="J93" s="85">
        <f>SUM(J94:J98)</f>
        <v>21426</v>
      </c>
      <c r="K93" s="84">
        <f>SUM(K94:K98)</f>
        <v>1497349.41</v>
      </c>
      <c r="L93" s="246"/>
      <c r="M93" s="331">
        <f>N93</f>
        <v>0</v>
      </c>
      <c r="N93" s="332">
        <f>SUM(N94:N96)</f>
        <v>0</v>
      </c>
      <c r="O93" s="132"/>
      <c r="P93" s="17"/>
      <c r="Q93" s="17"/>
    </row>
    <row r="94" spans="1:17" s="20" customFormat="1" ht="31.5" customHeight="1">
      <c r="A94" s="65"/>
      <c r="B94" s="217" t="s">
        <v>122</v>
      </c>
      <c r="C94" s="48" t="s">
        <v>123</v>
      </c>
      <c r="D94" s="213">
        <f t="shared" si="9"/>
        <v>229481</v>
      </c>
      <c r="E94" s="110">
        <f t="shared" si="8"/>
        <v>229481</v>
      </c>
      <c r="F94" s="213"/>
      <c r="G94" s="193"/>
      <c r="H94" s="296"/>
      <c r="I94" s="193">
        <v>229481</v>
      </c>
      <c r="J94" s="204"/>
      <c r="K94" s="220"/>
      <c r="L94" s="288"/>
      <c r="M94" s="206"/>
      <c r="N94" s="288"/>
      <c r="O94" s="135"/>
      <c r="P94" s="19"/>
      <c r="Q94" s="19"/>
    </row>
    <row r="95" spans="1:17" s="20" customFormat="1" ht="18" customHeight="1">
      <c r="A95" s="65"/>
      <c r="B95" s="75" t="s">
        <v>124</v>
      </c>
      <c r="C95" s="48" t="s">
        <v>125</v>
      </c>
      <c r="D95" s="119">
        <f t="shared" si="9"/>
        <v>305322</v>
      </c>
      <c r="E95" s="121">
        <f t="shared" si="8"/>
        <v>305322</v>
      </c>
      <c r="F95" s="119">
        <f>IF((G95+H95)&gt;0,(G95+H95)," ")</f>
        <v>304922</v>
      </c>
      <c r="G95" s="184">
        <v>243453</v>
      </c>
      <c r="H95" s="186">
        <v>61469</v>
      </c>
      <c r="I95" s="184"/>
      <c r="J95" s="186">
        <v>400</v>
      </c>
      <c r="K95" s="220"/>
      <c r="L95" s="207"/>
      <c r="M95" s="274"/>
      <c r="N95" s="207"/>
      <c r="O95" s="142"/>
      <c r="P95" s="19"/>
      <c r="Q95" s="19"/>
    </row>
    <row r="96" spans="1:17" s="20" customFormat="1" ht="20.25" customHeight="1">
      <c r="A96" s="76"/>
      <c r="B96" s="187" t="s">
        <v>126</v>
      </c>
      <c r="C96" s="48" t="s">
        <v>127</v>
      </c>
      <c r="D96" s="119">
        <f>E96</f>
        <v>1988000</v>
      </c>
      <c r="E96" s="121">
        <f>F96+J96</f>
        <v>1988000</v>
      </c>
      <c r="F96" s="119">
        <f>IF((G96+H96)&gt;0,(G96+H96)," ")</f>
        <v>1984290</v>
      </c>
      <c r="G96" s="184">
        <v>1843556</v>
      </c>
      <c r="H96" s="186">
        <v>140734</v>
      </c>
      <c r="I96" s="184"/>
      <c r="J96" s="186">
        <v>3710</v>
      </c>
      <c r="K96" s="220" t="s">
        <v>57</v>
      </c>
      <c r="L96" s="119"/>
      <c r="M96" s="319">
        <f>N96</f>
        <v>0</v>
      </c>
      <c r="N96" s="323">
        <v>0</v>
      </c>
      <c r="O96" s="324"/>
      <c r="P96" s="19"/>
      <c r="Q96" s="19"/>
    </row>
    <row r="97" spans="1:17" s="20" customFormat="1" ht="20.25" customHeight="1">
      <c r="A97" s="76"/>
      <c r="B97" s="187" t="s">
        <v>219</v>
      </c>
      <c r="C97" s="48" t="s">
        <v>220</v>
      </c>
      <c r="D97" s="119">
        <f>E97</f>
        <v>3786</v>
      </c>
      <c r="E97" s="121">
        <f>F97+J97</f>
        <v>3786</v>
      </c>
      <c r="F97" s="119"/>
      <c r="G97" s="184"/>
      <c r="H97" s="186"/>
      <c r="I97" s="184"/>
      <c r="J97" s="186">
        <f>0+3786</f>
        <v>3786</v>
      </c>
      <c r="K97" s="220" t="s">
        <v>57</v>
      </c>
      <c r="L97" s="119"/>
      <c r="M97" s="319">
        <f>N97</f>
        <v>0</v>
      </c>
      <c r="N97" s="323">
        <v>0</v>
      </c>
      <c r="O97" s="324"/>
      <c r="P97" s="19"/>
      <c r="Q97" s="19"/>
    </row>
    <row r="98" spans="1:17" s="20" customFormat="1" ht="20.25" customHeight="1" thickBot="1">
      <c r="A98" s="77"/>
      <c r="B98" s="78" t="s">
        <v>203</v>
      </c>
      <c r="C98" s="55" t="s">
        <v>46</v>
      </c>
      <c r="D98" s="126">
        <f>E98</f>
        <v>1552435.91</v>
      </c>
      <c r="E98" s="127">
        <f>K98+I98+J98</f>
        <v>1552435.91</v>
      </c>
      <c r="F98" s="124"/>
      <c r="G98" s="122"/>
      <c r="H98" s="185"/>
      <c r="I98" s="297">
        <v>41556.5</v>
      </c>
      <c r="J98" s="185">
        <v>13530</v>
      </c>
      <c r="K98" s="127">
        <v>1497349.41</v>
      </c>
      <c r="L98" s="124"/>
      <c r="M98" s="117"/>
      <c r="N98" s="124"/>
      <c r="O98" s="136"/>
      <c r="P98" s="19"/>
      <c r="Q98" s="19"/>
    </row>
    <row r="99" spans="1:17" s="13" customFormat="1" ht="24" customHeight="1">
      <c r="A99" s="67">
        <v>854</v>
      </c>
      <c r="B99" s="140"/>
      <c r="C99" s="141" t="s">
        <v>128</v>
      </c>
      <c r="D99" s="82">
        <f>IF((E99+M99)&gt;0,(E99+M99)," ")</f>
        <v>12360139</v>
      </c>
      <c r="E99" s="85">
        <f t="shared" ref="E99:E105" si="10">IF((F99+I99+J99+K99+L99)&gt;0,(F99+I99+J99+K99+L99)," ")</f>
        <v>12270139</v>
      </c>
      <c r="F99" s="89">
        <f t="shared" ref="F99:F104" si="11">IF((G99+H99)&gt;0,(G99+H99)," ")</f>
        <v>11446271</v>
      </c>
      <c r="G99" s="82">
        <f>SUM(G100:G110)</f>
        <v>8506319</v>
      </c>
      <c r="H99" s="85">
        <f>SUM(H100:H110)</f>
        <v>2939952</v>
      </c>
      <c r="I99" s="82">
        <f>SUM(I101:I110)</f>
        <v>465451</v>
      </c>
      <c r="J99" s="85">
        <f>J100+J101+J102+J103+J104+J105+J107+J108+J109+J110</f>
        <v>358417</v>
      </c>
      <c r="K99" s="82"/>
      <c r="L99" s="85"/>
      <c r="M99" s="82">
        <f>N99</f>
        <v>90000</v>
      </c>
      <c r="N99" s="85">
        <f>SUM(N100:N110)</f>
        <v>90000</v>
      </c>
      <c r="O99" s="132"/>
      <c r="P99" s="17"/>
      <c r="Q99" s="17"/>
    </row>
    <row r="100" spans="1:17" s="20" customFormat="1" ht="18" customHeight="1">
      <c r="A100" s="70"/>
      <c r="B100" s="60" t="s">
        <v>129</v>
      </c>
      <c r="C100" s="48" t="s">
        <v>130</v>
      </c>
      <c r="D100" s="121">
        <f>IF((E100+M100)&gt;0,(E100+M100)," ")</f>
        <v>314969</v>
      </c>
      <c r="E100" s="121">
        <f t="shared" si="10"/>
        <v>314969</v>
      </c>
      <c r="F100" s="121">
        <f t="shared" si="11"/>
        <v>314485</v>
      </c>
      <c r="G100" s="184">
        <v>299099</v>
      </c>
      <c r="H100" s="186">
        <v>15386</v>
      </c>
      <c r="I100" s="184"/>
      <c r="J100" s="186">
        <v>484</v>
      </c>
      <c r="K100" s="121"/>
      <c r="L100" s="119"/>
      <c r="M100" s="121"/>
      <c r="N100" s="212"/>
      <c r="O100" s="135"/>
      <c r="P100" s="19"/>
      <c r="Q100" s="19"/>
    </row>
    <row r="101" spans="1:17" s="20" customFormat="1" ht="18" customHeight="1">
      <c r="A101" s="70"/>
      <c r="B101" s="60" t="s">
        <v>131</v>
      </c>
      <c r="C101" s="48" t="s">
        <v>132</v>
      </c>
      <c r="D101" s="121">
        <f>IF((E101+M101)&gt;0,(E101+M101)," ")</f>
        <v>1369569</v>
      </c>
      <c r="E101" s="121">
        <f t="shared" si="10"/>
        <v>1369569</v>
      </c>
      <c r="F101" s="121">
        <f t="shared" si="11"/>
        <v>1367267</v>
      </c>
      <c r="G101" s="184">
        <f>945585-200</f>
        <v>945385</v>
      </c>
      <c r="H101" s="186">
        <v>421882</v>
      </c>
      <c r="I101" s="184"/>
      <c r="J101" s="186">
        <f>2102+200</f>
        <v>2302</v>
      </c>
      <c r="K101" s="121"/>
      <c r="L101" s="119"/>
      <c r="M101" s="121"/>
      <c r="N101" s="212"/>
      <c r="O101" s="142"/>
      <c r="P101" s="19"/>
      <c r="Q101" s="19"/>
    </row>
    <row r="102" spans="1:17" s="20" customFormat="1" ht="33" customHeight="1">
      <c r="A102" s="70"/>
      <c r="B102" s="47" t="s">
        <v>133</v>
      </c>
      <c r="C102" s="48" t="s">
        <v>155</v>
      </c>
      <c r="D102" s="110">
        <f>IF((E102+M102)&gt;0,(E102+M102)," ")</f>
        <v>1050174</v>
      </c>
      <c r="E102" s="110">
        <f>F102+J102</f>
        <v>1050174</v>
      </c>
      <c r="F102" s="110">
        <f t="shared" si="11"/>
        <v>1048373</v>
      </c>
      <c r="G102" s="193">
        <v>914941</v>
      </c>
      <c r="H102" s="192">
        <v>133432</v>
      </c>
      <c r="I102" s="193" t="s">
        <v>57</v>
      </c>
      <c r="J102" s="192">
        <v>1801</v>
      </c>
      <c r="K102" s="121"/>
      <c r="L102" s="119"/>
      <c r="M102" s="319">
        <f>N102</f>
        <v>0</v>
      </c>
      <c r="N102" s="320">
        <v>0</v>
      </c>
      <c r="O102" s="143"/>
      <c r="P102" s="21"/>
      <c r="Q102" s="21"/>
    </row>
    <row r="103" spans="1:17" s="20" customFormat="1" ht="18.75" customHeight="1">
      <c r="A103" s="70"/>
      <c r="B103" s="60" t="s">
        <v>134</v>
      </c>
      <c r="C103" s="48" t="s">
        <v>135</v>
      </c>
      <c r="D103" s="121">
        <f>IF((E103+M103)&gt;0,(E103+M103)," ")</f>
        <v>298503</v>
      </c>
      <c r="E103" s="121">
        <f t="shared" si="10"/>
        <v>298503</v>
      </c>
      <c r="F103" s="121">
        <f t="shared" si="11"/>
        <v>298180</v>
      </c>
      <c r="G103" s="184">
        <v>258959</v>
      </c>
      <c r="H103" s="186">
        <v>39221</v>
      </c>
      <c r="I103" s="184"/>
      <c r="J103" s="186">
        <v>323</v>
      </c>
      <c r="K103" s="121"/>
      <c r="L103" s="119"/>
      <c r="M103" s="121"/>
      <c r="N103" s="212"/>
      <c r="O103" s="142"/>
      <c r="P103" s="19"/>
      <c r="Q103" s="19"/>
    </row>
    <row r="104" spans="1:17" s="20" customFormat="1" ht="18" customHeight="1">
      <c r="A104" s="70"/>
      <c r="B104" s="60" t="s">
        <v>136</v>
      </c>
      <c r="C104" s="48" t="s">
        <v>137</v>
      </c>
      <c r="D104" s="121">
        <f>IF((E104)&gt;0,(E104)," ")</f>
        <v>1335598</v>
      </c>
      <c r="E104" s="121">
        <f t="shared" si="10"/>
        <v>1335598</v>
      </c>
      <c r="F104" s="121">
        <f t="shared" si="11"/>
        <v>1328447</v>
      </c>
      <c r="G104" s="184">
        <v>789281</v>
      </c>
      <c r="H104" s="186">
        <v>539166</v>
      </c>
      <c r="I104" s="184"/>
      <c r="J104" s="186">
        <v>7151</v>
      </c>
      <c r="K104" s="121"/>
      <c r="L104" s="119"/>
      <c r="M104" s="121" t="s">
        <v>57</v>
      </c>
      <c r="N104" s="212" t="s">
        <v>57</v>
      </c>
      <c r="O104" s="142"/>
      <c r="P104" s="19"/>
      <c r="Q104" s="19"/>
    </row>
    <row r="105" spans="1:17" s="20" customFormat="1" ht="30" customHeight="1">
      <c r="A105" s="70"/>
      <c r="B105" s="47" t="s">
        <v>182</v>
      </c>
      <c r="C105" s="48" t="s">
        <v>183</v>
      </c>
      <c r="D105" s="110">
        <f>IF((E105+M105)&gt;0,(E105+M105)," ")</f>
        <v>39900</v>
      </c>
      <c r="E105" s="110">
        <f t="shared" si="10"/>
        <v>39900</v>
      </c>
      <c r="F105" s="110"/>
      <c r="G105" s="193"/>
      <c r="H105" s="192"/>
      <c r="I105" s="193"/>
      <c r="J105" s="192">
        <f>33200+6700</f>
        <v>39900</v>
      </c>
      <c r="K105" s="121"/>
      <c r="L105" s="119"/>
      <c r="M105" s="121"/>
      <c r="N105" s="212"/>
      <c r="O105" s="143"/>
      <c r="P105" s="21"/>
      <c r="Q105" s="21"/>
    </row>
    <row r="106" spans="1:17" s="20" customFormat="1" ht="18" customHeight="1">
      <c r="A106" s="70"/>
      <c r="B106" s="60" t="s">
        <v>138</v>
      </c>
      <c r="C106" s="48" t="s">
        <v>139</v>
      </c>
      <c r="D106" s="121">
        <f>E106</f>
        <v>465451</v>
      </c>
      <c r="E106" s="121">
        <f>I106</f>
        <v>465451</v>
      </c>
      <c r="F106" s="121"/>
      <c r="G106" s="184"/>
      <c r="H106" s="186"/>
      <c r="I106" s="184">
        <v>465451</v>
      </c>
      <c r="J106" s="186"/>
      <c r="K106" s="121"/>
      <c r="L106" s="119"/>
      <c r="M106" s="121"/>
      <c r="N106" s="212"/>
      <c r="O106" s="143"/>
      <c r="P106" s="21"/>
      <c r="Q106" s="21"/>
    </row>
    <row r="107" spans="1:17" s="20" customFormat="1" ht="18.75" customHeight="1">
      <c r="A107" s="70"/>
      <c r="B107" s="60" t="s">
        <v>140</v>
      </c>
      <c r="C107" s="48" t="s">
        <v>141</v>
      </c>
      <c r="D107" s="121">
        <f>IF((E107+M107)&gt;0,(E107+M107)," ")</f>
        <v>4062270</v>
      </c>
      <c r="E107" s="121">
        <f>IF((F107+I107+J107+K107+L107)&gt;0,(F107+I107+J107+K107+L107)," ")</f>
        <v>3972270</v>
      </c>
      <c r="F107" s="121">
        <f>IF((G107+H107)&gt;0,(G107+H107)," ")</f>
        <v>3818444</v>
      </c>
      <c r="G107" s="184">
        <v>3061583</v>
      </c>
      <c r="H107" s="186">
        <v>756861</v>
      </c>
      <c r="I107" s="184"/>
      <c r="J107" s="186">
        <v>153826</v>
      </c>
      <c r="K107" s="121"/>
      <c r="L107" s="119"/>
      <c r="M107" s="121">
        <f>N107</f>
        <v>90000</v>
      </c>
      <c r="N107" s="212">
        <v>90000</v>
      </c>
      <c r="O107" s="143"/>
      <c r="P107" s="21"/>
      <c r="Q107" s="21"/>
    </row>
    <row r="108" spans="1:17" s="20" customFormat="1" ht="17.25" customHeight="1">
      <c r="A108" s="70"/>
      <c r="B108" s="60" t="s">
        <v>142</v>
      </c>
      <c r="C108" s="48" t="s">
        <v>143</v>
      </c>
      <c r="D108" s="121">
        <f>IF((E108+M108)&gt;0,(E108+M108)," ")</f>
        <v>3322305</v>
      </c>
      <c r="E108" s="121">
        <f>IF((F108+I108+J108+K108+L108)&gt;0,(F108+I108+J108+K108+L108)," ")</f>
        <v>3322305</v>
      </c>
      <c r="F108" s="121">
        <f>IF((G108+H108)&gt;0,(G108+H108)," ")</f>
        <v>3169675</v>
      </c>
      <c r="G108" s="184">
        <v>2237071</v>
      </c>
      <c r="H108" s="186">
        <v>932604</v>
      </c>
      <c r="I108" s="184"/>
      <c r="J108" s="186">
        <v>152630</v>
      </c>
      <c r="K108" s="121"/>
      <c r="L108" s="119"/>
      <c r="M108" s="121"/>
      <c r="N108" s="212"/>
      <c r="O108" s="143"/>
      <c r="P108" s="21"/>
      <c r="Q108" s="21"/>
    </row>
    <row r="109" spans="1:17" s="20" customFormat="1" ht="17.25" customHeight="1">
      <c r="A109" s="70"/>
      <c r="B109" s="60" t="s">
        <v>144</v>
      </c>
      <c r="C109" s="48" t="s">
        <v>103</v>
      </c>
      <c r="D109" s="121">
        <f>IF((E109+M109)&gt;0,(E109+M109)," ")</f>
        <v>45286</v>
      </c>
      <c r="E109" s="121">
        <f>IF((F109+I109+J109+K109+L109)&gt;0,(F109+I109+J109+K109+L109)," ")</f>
        <v>45286</v>
      </c>
      <c r="F109" s="121">
        <f>IF((G109+H109)&gt;0,(G109+H109)," ")</f>
        <v>45286</v>
      </c>
      <c r="G109" s="184"/>
      <c r="H109" s="186">
        <v>45286</v>
      </c>
      <c r="I109" s="184"/>
      <c r="J109" s="186"/>
      <c r="K109" s="121"/>
      <c r="L109" s="119"/>
      <c r="M109" s="121"/>
      <c r="N109" s="212"/>
      <c r="O109" s="143"/>
      <c r="P109" s="21"/>
      <c r="Q109" s="21"/>
    </row>
    <row r="110" spans="1:17" s="20" customFormat="1" ht="18.75" customHeight="1" thickBot="1">
      <c r="A110" s="72"/>
      <c r="B110" s="63" t="s">
        <v>145</v>
      </c>
      <c r="C110" s="55" t="s">
        <v>46</v>
      </c>
      <c r="D110" s="117">
        <f>IF((E110+M110)&gt;0,(E110+M110)," ")</f>
        <v>56114</v>
      </c>
      <c r="E110" s="117">
        <f>IF((F110+I110+J110+K110+L110)&gt;0,(F110+I110+J110+K110+L110)," ")</f>
        <v>56114</v>
      </c>
      <c r="F110" s="117">
        <f>IF((G110+H110)&gt;0,(G110+H110)," ")</f>
        <v>56114</v>
      </c>
      <c r="G110" s="122"/>
      <c r="H110" s="185">
        <v>56114</v>
      </c>
      <c r="I110" s="122"/>
      <c r="J110" s="185"/>
      <c r="K110" s="117"/>
      <c r="L110" s="124"/>
      <c r="M110" s="117"/>
      <c r="N110" s="270"/>
      <c r="O110" s="139"/>
      <c r="P110" s="21"/>
      <c r="Q110" s="21"/>
    </row>
    <row r="111" spans="1:17" s="20" customFormat="1" ht="18.75" customHeight="1">
      <c r="A111" s="91">
        <v>855</v>
      </c>
      <c r="B111" s="90"/>
      <c r="C111" s="92" t="s">
        <v>174</v>
      </c>
      <c r="D111" s="100">
        <f>SUM(D112:D114)</f>
        <v>5533633</v>
      </c>
      <c r="E111" s="100">
        <f>SUM(E112:E114)</f>
        <v>5533633</v>
      </c>
      <c r="F111" s="100">
        <f>SUM(F112:F114)</f>
        <v>2283093</v>
      </c>
      <c r="G111" s="399">
        <f>SUM(G112:G114)</f>
        <v>1769552</v>
      </c>
      <c r="H111" s="398">
        <f t="shared" ref="H111:J111" si="12">SUM(H113:H114)</f>
        <v>513541</v>
      </c>
      <c r="I111" s="399">
        <f t="shared" si="12"/>
        <v>491309</v>
      </c>
      <c r="J111" s="409">
        <f t="shared" si="12"/>
        <v>2759231</v>
      </c>
      <c r="K111" s="93"/>
      <c r="L111" s="410"/>
      <c r="M111" s="411"/>
      <c r="N111" s="412"/>
      <c r="O111" s="137"/>
      <c r="P111" s="21"/>
      <c r="Q111" s="21"/>
    </row>
    <row r="112" spans="1:17" s="20" customFormat="1" ht="18.75" customHeight="1">
      <c r="A112" s="52"/>
      <c r="B112" s="407" t="s">
        <v>217</v>
      </c>
      <c r="C112" s="95" t="s">
        <v>218</v>
      </c>
      <c r="D112" s="128">
        <f>E112</f>
        <v>775</v>
      </c>
      <c r="E112" s="128">
        <f>F112</f>
        <v>775</v>
      </c>
      <c r="F112" s="128">
        <f>G112</f>
        <v>775</v>
      </c>
      <c r="G112" s="130">
        <v>775</v>
      </c>
      <c r="H112" s="298"/>
      <c r="I112" s="408"/>
      <c r="J112" s="298"/>
      <c r="K112" s="301"/>
      <c r="L112" s="416"/>
      <c r="M112" s="417"/>
      <c r="N112" s="417"/>
      <c r="O112" s="418"/>
      <c r="P112" s="21"/>
      <c r="Q112" s="21"/>
    </row>
    <row r="113" spans="1:17" s="20" customFormat="1" ht="18.75" customHeight="1">
      <c r="A113" s="70"/>
      <c r="B113" s="60" t="s">
        <v>171</v>
      </c>
      <c r="C113" s="48" t="s">
        <v>116</v>
      </c>
      <c r="D113" s="121">
        <f>E113</f>
        <v>3593787</v>
      </c>
      <c r="E113" s="121">
        <f>F113+I113+J113</f>
        <v>3593787</v>
      </c>
      <c r="F113" s="121">
        <f>G113+H113</f>
        <v>737718</v>
      </c>
      <c r="G113" s="184">
        <v>706072</v>
      </c>
      <c r="H113" s="186">
        <v>31646</v>
      </c>
      <c r="I113" s="184">
        <v>240779</v>
      </c>
      <c r="J113" s="186">
        <v>2615290</v>
      </c>
      <c r="K113" s="212"/>
      <c r="L113" s="212"/>
      <c r="M113" s="121"/>
      <c r="N113" s="121"/>
      <c r="O113" s="209"/>
      <c r="P113" s="21"/>
      <c r="Q113" s="21"/>
    </row>
    <row r="114" spans="1:17" s="20" customFormat="1" ht="18.75" customHeight="1" thickBot="1">
      <c r="A114" s="72"/>
      <c r="B114" s="63" t="s">
        <v>172</v>
      </c>
      <c r="C114" s="55" t="s">
        <v>173</v>
      </c>
      <c r="D114" s="117">
        <f>E114</f>
        <v>1939071</v>
      </c>
      <c r="E114" s="117">
        <f>F114+I114+J114</f>
        <v>1939071</v>
      </c>
      <c r="F114" s="117">
        <f>G114+H114</f>
        <v>1544600</v>
      </c>
      <c r="G114" s="122">
        <v>1062705</v>
      </c>
      <c r="H114" s="185">
        <v>481895</v>
      </c>
      <c r="I114" s="122">
        <v>250530</v>
      </c>
      <c r="J114" s="185">
        <v>143941</v>
      </c>
      <c r="K114" s="270"/>
      <c r="L114" s="270"/>
      <c r="M114" s="117"/>
      <c r="N114" s="117"/>
      <c r="O114" s="414"/>
      <c r="P114" s="21"/>
      <c r="Q114" s="21"/>
    </row>
    <row r="115" spans="1:17" s="20" customFormat="1" ht="23.25" customHeight="1">
      <c r="A115" s="51">
        <v>900</v>
      </c>
      <c r="B115" s="79"/>
      <c r="C115" s="80" t="s">
        <v>146</v>
      </c>
      <c r="D115" s="82">
        <f>SUM(D116:D117)</f>
        <v>100354</v>
      </c>
      <c r="E115" s="82">
        <f>SUM(E116:E117)</f>
        <v>100354</v>
      </c>
      <c r="F115" s="82">
        <f>H115</f>
        <v>49354</v>
      </c>
      <c r="G115" s="86"/>
      <c r="H115" s="87">
        <f>SUM(H117:H117)</f>
        <v>49354</v>
      </c>
      <c r="I115" s="88">
        <f>SUM(I116:I117)</f>
        <v>51000</v>
      </c>
      <c r="J115" s="329">
        <f>SUM(J116:J117)</f>
        <v>0</v>
      </c>
      <c r="K115" s="413"/>
      <c r="L115" s="413"/>
      <c r="M115" s="330">
        <f>N115</f>
        <v>0</v>
      </c>
      <c r="N115" s="330">
        <f>SUM(N116:N117)</f>
        <v>0</v>
      </c>
      <c r="O115" s="415"/>
      <c r="P115" s="21"/>
      <c r="Q115" s="21"/>
    </row>
    <row r="116" spans="1:17" s="20" customFormat="1" ht="19.5" customHeight="1">
      <c r="A116" s="81"/>
      <c r="B116" s="44" t="s">
        <v>166</v>
      </c>
      <c r="C116" s="95" t="s">
        <v>167</v>
      </c>
      <c r="D116" s="128">
        <f>E116</f>
        <v>50000</v>
      </c>
      <c r="E116" s="128">
        <f>I116</f>
        <v>50000</v>
      </c>
      <c r="F116" s="129"/>
      <c r="G116" s="130"/>
      <c r="H116" s="298"/>
      <c r="I116" s="130">
        <v>50000</v>
      </c>
      <c r="J116" s="299"/>
      <c r="K116" s="128"/>
      <c r="L116" s="300"/>
      <c r="M116" s="129"/>
      <c r="N116" s="301"/>
      <c r="O116" s="138"/>
      <c r="P116" s="21"/>
      <c r="Q116" s="21"/>
    </row>
    <row r="117" spans="1:17" s="20" customFormat="1" ht="21" customHeight="1" thickBot="1">
      <c r="A117" s="62"/>
      <c r="B117" s="45" t="s">
        <v>147</v>
      </c>
      <c r="C117" s="55" t="s">
        <v>46</v>
      </c>
      <c r="D117" s="117">
        <f>E117+M117</f>
        <v>50354</v>
      </c>
      <c r="E117" s="117">
        <f>F117+I117+J117</f>
        <v>50354</v>
      </c>
      <c r="F117" s="117">
        <f>H117</f>
        <v>49354</v>
      </c>
      <c r="G117" s="122"/>
      <c r="H117" s="185">
        <v>49354</v>
      </c>
      <c r="I117" s="122">
        <v>1000</v>
      </c>
      <c r="J117" s="307">
        <v>0</v>
      </c>
      <c r="K117" s="117" t="s">
        <v>57</v>
      </c>
      <c r="L117" s="124"/>
      <c r="M117" s="326">
        <f>N117</f>
        <v>0</v>
      </c>
      <c r="N117" s="327">
        <v>0</v>
      </c>
      <c r="O117" s="139"/>
      <c r="P117" s="21"/>
      <c r="Q117" s="21"/>
    </row>
    <row r="118" spans="1:17" s="13" customFormat="1" ht="24" customHeight="1">
      <c r="A118" s="51">
        <v>921</v>
      </c>
      <c r="B118" s="49"/>
      <c r="C118" s="50" t="s">
        <v>148</v>
      </c>
      <c r="D118" s="82">
        <f>IF((E118+M118)&gt;0,(E118+M118)," ")</f>
        <v>550780</v>
      </c>
      <c r="E118" s="82">
        <f>IF((F118+I118+J118+K118+L118)&gt;0,(F118+I118+J118+K118+L118)," ")</f>
        <v>550780</v>
      </c>
      <c r="F118" s="82">
        <f>IF((H118+G118)&gt;0,(H118+G118)," ")</f>
        <v>71900</v>
      </c>
      <c r="G118" s="82">
        <f>SUM(G120:G122)</f>
        <v>2000</v>
      </c>
      <c r="H118" s="82">
        <f>SUM(H119:H122)</f>
        <v>69900</v>
      </c>
      <c r="I118" s="82">
        <f>SUM(I119:I122)</f>
        <v>478880</v>
      </c>
      <c r="J118" s="82"/>
      <c r="K118" s="82"/>
      <c r="L118" s="200"/>
      <c r="M118" s="82"/>
      <c r="N118" s="89"/>
      <c r="O118" s="132"/>
      <c r="P118" s="17"/>
      <c r="Q118" s="17"/>
    </row>
    <row r="119" spans="1:17" s="13" customFormat="1" ht="24" customHeight="1">
      <c r="A119" s="52"/>
      <c r="B119" s="44" t="s">
        <v>198</v>
      </c>
      <c r="C119" s="53" t="s">
        <v>199</v>
      </c>
      <c r="D119" s="113">
        <f>E119</f>
        <v>37880</v>
      </c>
      <c r="E119" s="113">
        <f>I119+H119</f>
        <v>37880</v>
      </c>
      <c r="F119" s="123"/>
      <c r="G119" s="123"/>
      <c r="H119" s="199">
        <v>20000</v>
      </c>
      <c r="I119" s="113">
        <v>17880</v>
      </c>
      <c r="J119" s="183"/>
      <c r="K119" s="123" t="s">
        <v>57</v>
      </c>
      <c r="L119" s="183"/>
      <c r="M119" s="123"/>
      <c r="N119" s="265"/>
      <c r="O119" s="308"/>
      <c r="P119" s="17"/>
      <c r="Q119" s="17"/>
    </row>
    <row r="120" spans="1:17" s="20" customFormat="1" ht="20.25" customHeight="1">
      <c r="A120" s="59"/>
      <c r="B120" s="47" t="s">
        <v>149</v>
      </c>
      <c r="C120" s="48" t="s">
        <v>150</v>
      </c>
      <c r="D120" s="121">
        <f>IF((E120+M120)&gt;0,(E120+M120)," ")</f>
        <v>421000</v>
      </c>
      <c r="E120" s="121">
        <f>IF((F120+I120+J120+K120+L120)&gt;0,(F120+I120+J120+K120+L120)," ")</f>
        <v>421000</v>
      </c>
      <c r="F120" s="121"/>
      <c r="G120" s="184"/>
      <c r="H120" s="186"/>
      <c r="I120" s="184">
        <v>421000</v>
      </c>
      <c r="J120" s="186"/>
      <c r="K120" s="121"/>
      <c r="L120" s="119"/>
      <c r="M120" s="121"/>
      <c r="N120" s="121"/>
      <c r="O120" s="228"/>
      <c r="P120" s="19"/>
      <c r="Q120" s="19"/>
    </row>
    <row r="121" spans="1:17" s="20" customFormat="1" ht="20.25" customHeight="1">
      <c r="A121" s="59"/>
      <c r="B121" s="47" t="s">
        <v>205</v>
      </c>
      <c r="C121" s="48" t="s">
        <v>208</v>
      </c>
      <c r="D121" s="121">
        <f>E121</f>
        <v>40000</v>
      </c>
      <c r="E121" s="121">
        <f>I121</f>
        <v>40000</v>
      </c>
      <c r="F121" s="121"/>
      <c r="G121" s="184"/>
      <c r="H121" s="186"/>
      <c r="I121" s="184">
        <v>40000</v>
      </c>
      <c r="J121" s="186"/>
      <c r="K121" s="121"/>
      <c r="L121" s="119"/>
      <c r="M121" s="121"/>
      <c r="N121" s="121"/>
      <c r="O121" s="228"/>
      <c r="P121" s="19"/>
      <c r="Q121" s="19"/>
    </row>
    <row r="122" spans="1:17" s="20" customFormat="1" ht="20.25" customHeight="1" thickBot="1">
      <c r="A122" s="62"/>
      <c r="B122" s="45" t="s">
        <v>151</v>
      </c>
      <c r="C122" s="55" t="s">
        <v>46</v>
      </c>
      <c r="D122" s="117">
        <f>IF((E122+M122)&gt;0,(E122+M122)," ")</f>
        <v>51900</v>
      </c>
      <c r="E122" s="117">
        <f>F122</f>
        <v>51900</v>
      </c>
      <c r="F122" s="117">
        <f>IF((H122+G122)&gt;0,(H122+G122)," ")</f>
        <v>51900</v>
      </c>
      <c r="G122" s="122">
        <v>2000</v>
      </c>
      <c r="H122" s="185">
        <v>49900</v>
      </c>
      <c r="I122" s="122"/>
      <c r="J122" s="185" t="s">
        <v>57</v>
      </c>
      <c r="K122" s="117"/>
      <c r="L122" s="124"/>
      <c r="M122" s="117"/>
      <c r="N122" s="117"/>
      <c r="O122" s="225"/>
      <c r="P122" s="19"/>
      <c r="Q122" s="19"/>
    </row>
    <row r="123" spans="1:17" s="13" customFormat="1" ht="24" customHeight="1">
      <c r="A123" s="51">
        <v>926</v>
      </c>
      <c r="B123" s="49"/>
      <c r="C123" s="50" t="s">
        <v>152</v>
      </c>
      <c r="D123" s="84">
        <f>IF((E123+M123)&gt;0,(E123+M123)," ")</f>
        <v>1872854.5</v>
      </c>
      <c r="E123" s="84">
        <f>IF((F123+I123)&gt;0,(F123+I123)," ")</f>
        <v>115243.5</v>
      </c>
      <c r="F123" s="82">
        <f>IF((G123+H123)&gt;0,(G123+H123)," ")</f>
        <v>69200</v>
      </c>
      <c r="G123" s="328">
        <f>G126</f>
        <v>0</v>
      </c>
      <c r="H123" s="82">
        <f>SUM(H124:H126)</f>
        <v>69200</v>
      </c>
      <c r="I123" s="84">
        <f>SUM(I124:I126)</f>
        <v>46043.5</v>
      </c>
      <c r="J123" s="82"/>
      <c r="K123" s="82"/>
      <c r="L123" s="200"/>
      <c r="M123" s="82">
        <f>SUM(N123)</f>
        <v>1757611</v>
      </c>
      <c r="N123" s="82">
        <f>SUM(N124:N126)</f>
        <v>1757611</v>
      </c>
      <c r="O123" s="226"/>
      <c r="P123" s="17"/>
      <c r="Q123" s="17"/>
    </row>
    <row r="124" spans="1:17" s="13" customFormat="1" ht="20.25" customHeight="1">
      <c r="A124" s="52"/>
      <c r="B124" s="44" t="s">
        <v>185</v>
      </c>
      <c r="C124" s="53" t="s">
        <v>186</v>
      </c>
      <c r="D124" s="113">
        <f>M124</f>
        <v>1757611</v>
      </c>
      <c r="E124" s="303"/>
      <c r="F124" s="123"/>
      <c r="G124" s="123"/>
      <c r="H124" s="183"/>
      <c r="I124" s="303"/>
      <c r="J124" s="183"/>
      <c r="K124" s="295"/>
      <c r="L124" s="265"/>
      <c r="M124" s="113">
        <f>SUM(N124)</f>
        <v>1757611</v>
      </c>
      <c r="N124" s="114">
        <v>1757611</v>
      </c>
      <c r="O124" s="214"/>
      <c r="P124" s="17"/>
      <c r="Q124" s="17"/>
    </row>
    <row r="125" spans="1:17" s="13" customFormat="1" ht="18" customHeight="1">
      <c r="A125" s="52"/>
      <c r="B125" s="44" t="s">
        <v>200</v>
      </c>
      <c r="C125" s="53" t="s">
        <v>201</v>
      </c>
      <c r="D125" s="304">
        <f>E125</f>
        <v>47443.5</v>
      </c>
      <c r="E125" s="304">
        <f>I125+F125</f>
        <v>47443.5</v>
      </c>
      <c r="F125" s="113">
        <f>H125</f>
        <v>1400</v>
      </c>
      <c r="G125" s="123"/>
      <c r="H125" s="199">
        <v>1400</v>
      </c>
      <c r="I125" s="304">
        <v>46043.5</v>
      </c>
      <c r="J125" s="183"/>
      <c r="K125" s="295"/>
      <c r="L125" s="123"/>
      <c r="M125" s="113"/>
      <c r="N125" s="114"/>
      <c r="O125" s="227"/>
      <c r="P125" s="17"/>
      <c r="Q125" s="17"/>
    </row>
    <row r="126" spans="1:17" s="20" customFormat="1" ht="22.5" customHeight="1" thickBot="1">
      <c r="A126" s="62"/>
      <c r="B126" s="45" t="s">
        <v>153</v>
      </c>
      <c r="C126" s="55" t="s">
        <v>46</v>
      </c>
      <c r="D126" s="103">
        <f>IF((E126)&gt;0,(E126)," ")</f>
        <v>67800</v>
      </c>
      <c r="E126" s="103">
        <f>F126</f>
        <v>67800</v>
      </c>
      <c r="F126" s="103">
        <f>IF((G126+H126)&gt;0,(G126+H126)," ")</f>
        <v>67800</v>
      </c>
      <c r="G126" s="305">
        <v>0</v>
      </c>
      <c r="H126" s="134">
        <v>67800</v>
      </c>
      <c r="I126" s="122" t="s">
        <v>57</v>
      </c>
      <c r="J126" s="185" t="s">
        <v>57</v>
      </c>
      <c r="K126" s="270"/>
      <c r="L126" s="117"/>
      <c r="M126" s="117" t="s">
        <v>57</v>
      </c>
      <c r="N126" s="270" t="s">
        <v>57</v>
      </c>
      <c r="O126" s="136"/>
      <c r="P126" s="19"/>
      <c r="Q126" s="19"/>
    </row>
    <row r="127" spans="1:17" s="24" customFormat="1" ht="14.25" customHeight="1">
      <c r="A127" s="451" t="s">
        <v>154</v>
      </c>
      <c r="B127" s="452"/>
      <c r="C127" s="453"/>
      <c r="D127" s="449">
        <f>IF((E127+M127)&gt;0,(E127+M127),"")</f>
        <v>109643304.83</v>
      </c>
      <c r="E127" s="449">
        <f>IF((F127+I127+J127+K127+L127)&gt;0,(F127+I127+J127+K127+L127),"")</f>
        <v>79257939.879999995</v>
      </c>
      <c r="F127" s="449">
        <f>IF((G127+H127)&gt;0,(G127+H127),"")</f>
        <v>64196820.719999999</v>
      </c>
      <c r="G127" s="449">
        <f>G30+G34+G39+G42+G53+G65+G82+G89+G93+G99+G123+G118+G37+G111+G57</f>
        <v>45036747</v>
      </c>
      <c r="H127" s="449">
        <f>H25+H30+H34+H37+H39+H42+H53+H59+H61+H65+H82+H89+H93+H99+H118+H123+H115+H21+H58+H111+H50</f>
        <v>19160073.719999999</v>
      </c>
      <c r="I127" s="449">
        <f>I25+I65+I93+I99+I118+I115+I21+I57+I111+I123+I82+I34+I42+I53+I30</f>
        <v>2656429</v>
      </c>
      <c r="J127" s="449">
        <f>J25+J30++J42+J53+J61+J65+J89+J93+J99+J39+J111+J115</f>
        <v>4180048</v>
      </c>
      <c r="K127" s="449">
        <f>K25+K30+K34+K37+K39+K42+K53+K59+K61+K82+K89+K93+K99+K118+K123+K65+K28</f>
        <v>7656642.1600000001</v>
      </c>
      <c r="L127" s="458">
        <f>L25+L30+L34+L37+L39+L42+L53+L59+L61+L65+L82+L89+L93+L99+L118+L123</f>
        <v>568000</v>
      </c>
      <c r="M127" s="449">
        <f t="shared" ref="M127" si="13">N127</f>
        <v>30385364.949999999</v>
      </c>
      <c r="N127" s="447">
        <f>N39+N42+N65+N53+N30+N82+N115+N89+N123+N99+N21</f>
        <v>30385364.949999999</v>
      </c>
      <c r="O127" s="460">
        <f>O39+O82+O30</f>
        <v>4139921.4699999997</v>
      </c>
      <c r="P127" s="23"/>
      <c r="Q127" s="22"/>
    </row>
    <row r="128" spans="1:17" s="24" customFormat="1" ht="18.75" customHeight="1" thickBot="1">
      <c r="A128" s="454"/>
      <c r="B128" s="455"/>
      <c r="C128" s="456"/>
      <c r="D128" s="450"/>
      <c r="E128" s="450"/>
      <c r="F128" s="450"/>
      <c r="G128" s="450"/>
      <c r="H128" s="450"/>
      <c r="I128" s="450"/>
      <c r="J128" s="450"/>
      <c r="K128" s="450"/>
      <c r="L128" s="459"/>
      <c r="M128" s="450"/>
      <c r="N128" s="448"/>
      <c r="O128" s="461"/>
      <c r="P128" s="23"/>
      <c r="Q128" s="23"/>
    </row>
    <row r="129" spans="1:17" s="13" customFormat="1">
      <c r="A129" s="18"/>
      <c r="B129" s="25"/>
      <c r="C129" s="26"/>
      <c r="D129" s="14"/>
      <c r="E129" s="14"/>
      <c r="F129" s="14"/>
      <c r="G129" s="14"/>
      <c r="H129" s="14"/>
      <c r="I129" s="14"/>
      <c r="J129" s="14"/>
      <c r="K129" s="17"/>
      <c r="L129" s="17"/>
      <c r="M129" s="17"/>
      <c r="N129" s="17"/>
      <c r="O129" s="12"/>
      <c r="P129" s="12"/>
      <c r="Q129" s="12"/>
    </row>
    <row r="130" spans="1:17" s="13" customFormat="1" ht="23.25">
      <c r="A130" s="18"/>
      <c r="B130" s="25"/>
      <c r="C130" s="26"/>
      <c r="D130" s="14"/>
      <c r="E130" s="14"/>
      <c r="F130" s="14"/>
      <c r="G130" s="14"/>
      <c r="H130" s="14"/>
      <c r="I130" s="14"/>
      <c r="J130" s="14"/>
      <c r="K130" s="457" t="s">
        <v>224</v>
      </c>
      <c r="L130" s="457"/>
      <c r="M130" s="457"/>
      <c r="N130" s="28"/>
      <c r="O130" s="12"/>
      <c r="P130" s="12"/>
      <c r="Q130" s="12"/>
    </row>
    <row r="131" spans="1:17" s="13" customFormat="1" ht="23.25">
      <c r="A131" s="18"/>
      <c r="B131" s="25"/>
      <c r="C131" s="26"/>
      <c r="D131" s="14"/>
      <c r="E131" s="14"/>
      <c r="F131" s="14"/>
      <c r="G131" s="14"/>
      <c r="H131" s="14"/>
      <c r="I131" s="14"/>
      <c r="J131" s="14"/>
      <c r="K131" s="457" t="s">
        <v>223</v>
      </c>
      <c r="L131" s="457"/>
      <c r="M131" s="457"/>
      <c r="N131" s="28"/>
      <c r="O131" s="12"/>
      <c r="P131" s="12"/>
      <c r="Q131" s="12"/>
    </row>
    <row r="132" spans="1:17" s="13" customFormat="1" ht="23.25">
      <c r="A132" s="18"/>
      <c r="B132" s="25"/>
      <c r="C132" s="26"/>
      <c r="D132" s="14"/>
      <c r="E132" s="14"/>
      <c r="F132" s="14"/>
      <c r="G132" s="14"/>
      <c r="H132" s="14"/>
      <c r="I132" s="17" t="s">
        <v>57</v>
      </c>
      <c r="J132" s="14" t="s">
        <v>57</v>
      </c>
      <c r="K132" s="235" t="s">
        <v>197</v>
      </c>
      <c r="L132" s="235"/>
      <c r="M132" s="218"/>
      <c r="N132" s="28"/>
      <c r="O132" s="12"/>
      <c r="P132" s="12"/>
      <c r="Q132" s="12"/>
    </row>
    <row r="133" spans="1:17" s="13" customFormat="1" ht="23.25">
      <c r="A133" s="18"/>
      <c r="B133" s="25"/>
      <c r="C133" s="26"/>
      <c r="D133" s="14"/>
      <c r="E133" s="14"/>
      <c r="F133" s="14"/>
      <c r="G133" s="14"/>
      <c r="H133" s="14"/>
      <c r="I133" s="14"/>
      <c r="J133" s="18"/>
      <c r="K133" s="457" t="s">
        <v>225</v>
      </c>
      <c r="L133" s="457"/>
      <c r="M133" s="457"/>
      <c r="N133" s="28"/>
      <c r="O133" s="18"/>
      <c r="P133" s="18"/>
      <c r="Q133" s="18"/>
    </row>
    <row r="134" spans="1:17" s="13" customFormat="1" ht="23.25">
      <c r="A134" s="18"/>
      <c r="B134" s="25"/>
      <c r="C134" s="26"/>
      <c r="D134" s="14"/>
      <c r="E134" s="14"/>
      <c r="F134" s="14"/>
      <c r="G134" s="14"/>
      <c r="H134" s="14"/>
      <c r="I134" s="14"/>
      <c r="J134" s="14"/>
      <c r="K134" s="457" t="s">
        <v>57</v>
      </c>
      <c r="L134" s="457"/>
      <c r="M134" s="457"/>
      <c r="N134" s="14"/>
      <c r="O134" s="16"/>
      <c r="P134" s="16"/>
      <c r="Q134" s="16"/>
    </row>
    <row r="135" spans="1:17" s="13" customFormat="1">
      <c r="A135" s="18"/>
      <c r="B135" s="25"/>
      <c r="C135" s="26"/>
      <c r="D135" s="14"/>
      <c r="E135" s="14"/>
      <c r="F135" s="14"/>
      <c r="G135" s="14"/>
      <c r="H135" s="14"/>
      <c r="I135" s="14"/>
      <c r="J135" s="14"/>
      <c r="K135" s="17"/>
      <c r="L135" s="17"/>
      <c r="M135" s="29"/>
      <c r="N135" s="29"/>
      <c r="O135" s="12"/>
      <c r="P135" s="12"/>
      <c r="Q135" s="12"/>
    </row>
    <row r="136" spans="1:17" s="13" customFormat="1">
      <c r="A136" s="18"/>
      <c r="B136" s="25"/>
      <c r="C136" s="26"/>
      <c r="D136" s="14"/>
      <c r="E136" s="14"/>
      <c r="F136" s="14"/>
      <c r="G136" s="14"/>
      <c r="H136" s="14"/>
      <c r="I136" s="14"/>
      <c r="J136" s="18"/>
      <c r="K136" s="30" t="s">
        <v>57</v>
      </c>
      <c r="L136" s="30"/>
      <c r="M136" s="30"/>
      <c r="N136" s="30"/>
      <c r="O136" s="31"/>
      <c r="P136" s="31"/>
      <c r="Q136" s="31"/>
    </row>
    <row r="137" spans="1:17" s="13" customFormat="1" ht="20.25">
      <c r="A137" s="18"/>
      <c r="B137" s="25"/>
      <c r="C137" s="26"/>
      <c r="D137" s="14"/>
      <c r="E137" s="14"/>
      <c r="F137" s="14"/>
      <c r="G137" s="14"/>
      <c r="H137" s="14"/>
      <c r="I137" s="14"/>
      <c r="J137" s="14"/>
      <c r="K137" s="465" t="s">
        <v>57</v>
      </c>
      <c r="L137" s="465"/>
      <c r="M137" s="465"/>
      <c r="N137" s="17"/>
      <c r="O137" s="12"/>
      <c r="P137" s="12"/>
      <c r="Q137" s="12"/>
    </row>
    <row r="138" spans="1:17" s="13" customFormat="1">
      <c r="A138" s="18"/>
      <c r="B138" s="25"/>
      <c r="C138" s="26"/>
      <c r="D138" s="14"/>
      <c r="E138" s="14"/>
      <c r="F138" s="14"/>
      <c r="G138" s="14"/>
      <c r="H138" s="14"/>
      <c r="I138" s="14"/>
      <c r="J138" s="14"/>
      <c r="K138" s="17"/>
      <c r="L138" s="17"/>
      <c r="M138" s="17"/>
      <c r="N138" s="17"/>
      <c r="O138" s="12"/>
      <c r="P138" s="12"/>
      <c r="Q138" s="12"/>
    </row>
    <row r="139" spans="1:17" s="13" customFormat="1">
      <c r="A139" s="18"/>
      <c r="B139" s="25"/>
      <c r="C139" s="26"/>
      <c r="D139" s="14"/>
      <c r="E139" s="14"/>
      <c r="F139" s="14"/>
      <c r="G139" s="14"/>
      <c r="H139" s="14"/>
      <c r="I139" s="14"/>
      <c r="J139" s="18"/>
      <c r="K139" s="27"/>
      <c r="L139" s="27"/>
      <c r="M139" s="18"/>
      <c r="N139" s="18"/>
      <c r="O139" s="18"/>
      <c r="P139" s="18"/>
      <c r="Q139" s="18"/>
    </row>
    <row r="140" spans="1:17" s="13" customFormat="1">
      <c r="A140" s="18"/>
      <c r="B140" s="25"/>
      <c r="C140" s="26"/>
      <c r="D140" s="14"/>
      <c r="E140" s="14"/>
      <c r="F140" s="14"/>
      <c r="G140" s="14"/>
      <c r="H140" s="14"/>
      <c r="I140" s="14"/>
      <c r="J140" s="14"/>
      <c r="K140" s="17"/>
      <c r="L140" s="17"/>
      <c r="M140" s="14"/>
      <c r="N140" s="14"/>
      <c r="O140" s="16"/>
      <c r="P140" s="16"/>
      <c r="Q140" s="16"/>
    </row>
    <row r="141" spans="1:17" s="13" customFormat="1">
      <c r="A141" s="18"/>
      <c r="B141" s="25"/>
      <c r="C141" s="26"/>
      <c r="D141" s="14"/>
      <c r="E141" s="14"/>
      <c r="F141" s="14"/>
      <c r="G141" s="14"/>
      <c r="H141" s="14"/>
      <c r="I141" s="14"/>
      <c r="J141" s="14"/>
      <c r="K141" s="17"/>
      <c r="L141" s="17"/>
      <c r="M141" s="17"/>
      <c r="N141" s="17"/>
      <c r="O141" s="12"/>
      <c r="P141" s="12"/>
      <c r="Q141" s="12"/>
    </row>
    <row r="142" spans="1:17" s="13" customFormat="1">
      <c r="A142" s="18"/>
      <c r="B142" s="25"/>
      <c r="C142" s="26"/>
      <c r="D142" s="14"/>
      <c r="E142" s="14"/>
      <c r="F142" s="14"/>
      <c r="G142" s="14"/>
      <c r="H142" s="14"/>
      <c r="I142" s="14"/>
      <c r="J142" s="18"/>
      <c r="K142" s="27"/>
      <c r="L142" s="27"/>
      <c r="M142" s="18"/>
      <c r="N142" s="18"/>
      <c r="O142" s="18"/>
      <c r="P142" s="18"/>
      <c r="Q142" s="18"/>
    </row>
    <row r="143" spans="1:17" s="13" customFormat="1">
      <c r="A143" s="18"/>
      <c r="B143" s="25"/>
      <c r="C143" s="26"/>
      <c r="D143" s="14"/>
      <c r="E143" s="14"/>
      <c r="F143" s="14"/>
      <c r="G143" s="14"/>
      <c r="H143" s="14"/>
      <c r="I143" s="14"/>
      <c r="J143" s="14"/>
      <c r="K143" s="17"/>
      <c r="L143" s="17"/>
      <c r="M143" s="14"/>
      <c r="N143" s="14"/>
      <c r="O143" s="16"/>
      <c r="P143" s="16"/>
      <c r="Q143" s="16"/>
    </row>
    <row r="144" spans="1:17" s="13" customFormat="1">
      <c r="A144" s="18"/>
      <c r="B144" s="25"/>
      <c r="C144" s="26"/>
      <c r="D144" s="14"/>
      <c r="E144" s="14"/>
      <c r="F144" s="14"/>
      <c r="G144" s="14"/>
      <c r="H144" s="14"/>
      <c r="I144" s="14"/>
      <c r="J144" s="14"/>
      <c r="K144" s="17"/>
      <c r="L144" s="17"/>
      <c r="M144" s="17"/>
      <c r="N144" s="17"/>
      <c r="O144" s="12"/>
      <c r="P144" s="12"/>
      <c r="Q144" s="12"/>
    </row>
    <row r="145" spans="1:17" s="13" customFormat="1">
      <c r="A145" s="18"/>
      <c r="B145" s="25"/>
      <c r="C145" s="26"/>
      <c r="D145" s="14"/>
      <c r="E145" s="14"/>
      <c r="F145" s="14"/>
      <c r="G145" s="14"/>
      <c r="H145" s="14"/>
      <c r="I145" s="14"/>
      <c r="J145" s="18"/>
      <c r="K145" s="27"/>
      <c r="L145" s="27"/>
      <c r="M145" s="27"/>
      <c r="N145" s="27"/>
      <c r="O145" s="27"/>
      <c r="P145" s="27"/>
      <c r="Q145" s="27"/>
    </row>
    <row r="146" spans="1:17" s="13" customFormat="1">
      <c r="A146" s="18"/>
      <c r="B146" s="25"/>
      <c r="C146" s="26"/>
      <c r="D146" s="14"/>
      <c r="E146" s="14"/>
      <c r="F146" s="14"/>
      <c r="G146" s="14"/>
      <c r="H146" s="14"/>
      <c r="I146" s="14"/>
      <c r="J146" s="14"/>
      <c r="K146" s="17"/>
      <c r="L146" s="17"/>
      <c r="M146" s="17"/>
      <c r="N146" s="17"/>
      <c r="O146" s="12"/>
      <c r="P146" s="12"/>
      <c r="Q146" s="12"/>
    </row>
    <row r="147" spans="1:17" s="13" customFormat="1">
      <c r="A147" s="18"/>
      <c r="B147" s="25"/>
      <c r="C147" s="26"/>
      <c r="D147" s="14"/>
      <c r="E147" s="14"/>
      <c r="F147" s="14"/>
      <c r="G147" s="14"/>
      <c r="H147" s="14"/>
      <c r="I147" s="14"/>
      <c r="J147" s="14"/>
      <c r="K147" s="17"/>
      <c r="L147" s="17"/>
      <c r="M147" s="17"/>
      <c r="N147" s="17"/>
      <c r="O147" s="12"/>
      <c r="P147" s="12"/>
      <c r="Q147" s="12"/>
    </row>
    <row r="148" spans="1:17" s="13" customFormat="1">
      <c r="A148" s="18"/>
      <c r="B148" s="25"/>
      <c r="C148" s="26"/>
      <c r="D148" s="14"/>
      <c r="E148" s="14"/>
      <c r="F148" s="14"/>
      <c r="G148" s="14"/>
      <c r="H148" s="14"/>
      <c r="I148" s="14"/>
      <c r="J148" s="18"/>
      <c r="K148" s="27"/>
      <c r="L148" s="27"/>
      <c r="M148" s="18"/>
      <c r="N148" s="18"/>
      <c r="O148" s="18"/>
      <c r="P148" s="18"/>
      <c r="Q148" s="18"/>
    </row>
    <row r="149" spans="1:17" s="13" customFormat="1">
      <c r="A149" s="18"/>
      <c r="B149" s="25"/>
      <c r="C149" s="26"/>
      <c r="D149" s="14"/>
      <c r="E149" s="14"/>
      <c r="F149" s="14"/>
      <c r="G149" s="14"/>
      <c r="H149" s="14"/>
      <c r="I149" s="14"/>
      <c r="J149" s="14"/>
      <c r="K149" s="17"/>
      <c r="L149" s="17"/>
      <c r="M149" s="14"/>
      <c r="N149" s="14"/>
      <c r="O149" s="16"/>
      <c r="P149" s="16"/>
      <c r="Q149" s="16"/>
    </row>
    <row r="150" spans="1:17" s="13" customFormat="1">
      <c r="A150" s="18"/>
      <c r="B150" s="25"/>
      <c r="C150" s="26"/>
      <c r="D150" s="14"/>
      <c r="E150" s="14"/>
      <c r="F150" s="14"/>
      <c r="G150" s="14"/>
      <c r="H150" s="14"/>
      <c r="I150" s="14"/>
      <c r="J150" s="14"/>
      <c r="K150" s="17"/>
      <c r="L150" s="17"/>
      <c r="M150" s="17"/>
      <c r="N150" s="17"/>
      <c r="O150" s="12"/>
      <c r="P150" s="12"/>
      <c r="Q150" s="12"/>
    </row>
    <row r="151" spans="1:17" s="13" customFormat="1">
      <c r="A151" s="236"/>
      <c r="B151" s="25"/>
      <c r="C151" s="29"/>
      <c r="D151" s="29"/>
      <c r="E151" s="29"/>
      <c r="F151" s="29"/>
      <c r="G151" s="29"/>
      <c r="H151" s="29"/>
      <c r="I151" s="236"/>
      <c r="J151" s="236"/>
      <c r="K151" s="236"/>
      <c r="L151" s="236"/>
      <c r="M151" s="236"/>
      <c r="N151" s="236"/>
      <c r="O151" s="236"/>
      <c r="P151" s="236"/>
      <c r="Q151" s="236"/>
    </row>
    <row r="152" spans="1:17" s="13" customFormat="1">
      <c r="A152" s="18"/>
      <c r="B152" s="25"/>
      <c r="C152" s="26"/>
      <c r="D152" s="14"/>
      <c r="E152" s="14"/>
      <c r="F152" s="14"/>
      <c r="G152" s="14"/>
      <c r="H152" s="14"/>
      <c r="I152" s="14"/>
      <c r="J152" s="18"/>
      <c r="K152" s="27"/>
      <c r="L152" s="27"/>
      <c r="M152" s="18"/>
      <c r="N152" s="18"/>
      <c r="O152" s="18"/>
      <c r="P152" s="18"/>
      <c r="Q152" s="18"/>
    </row>
    <row r="153" spans="1:17" s="13" customFormat="1">
      <c r="A153" s="18"/>
      <c r="B153" s="25"/>
      <c r="C153" s="26"/>
      <c r="D153" s="14"/>
      <c r="E153" s="14"/>
      <c r="F153" s="14"/>
      <c r="G153" s="14"/>
      <c r="H153" s="14"/>
      <c r="I153" s="14"/>
      <c r="J153" s="14"/>
      <c r="K153" s="17"/>
      <c r="L153" s="17"/>
      <c r="M153" s="14"/>
      <c r="N153" s="14"/>
      <c r="O153" s="16"/>
      <c r="P153" s="16"/>
      <c r="Q153" s="16"/>
    </row>
    <row r="154" spans="1:17" s="13" customFormat="1">
      <c r="A154" s="18"/>
      <c r="B154" s="25"/>
      <c r="C154" s="26"/>
      <c r="D154" s="14"/>
      <c r="E154" s="14"/>
      <c r="F154" s="14"/>
      <c r="G154" s="14"/>
      <c r="H154" s="14"/>
      <c r="I154" s="14"/>
      <c r="J154" s="14"/>
      <c r="K154" s="17"/>
      <c r="L154" s="17"/>
      <c r="M154" s="17"/>
      <c r="N154" s="17"/>
      <c r="O154" s="12"/>
      <c r="P154" s="12"/>
      <c r="Q154" s="12"/>
    </row>
    <row r="155" spans="1:17" s="13" customFormat="1">
      <c r="A155" s="18"/>
      <c r="B155" s="25"/>
      <c r="C155" s="26"/>
      <c r="D155" s="14"/>
      <c r="E155" s="14"/>
      <c r="F155" s="14"/>
      <c r="G155" s="14"/>
      <c r="H155" s="14"/>
      <c r="I155" s="14"/>
      <c r="J155" s="18"/>
      <c r="K155" s="27"/>
      <c r="L155" s="27"/>
      <c r="M155" s="18"/>
      <c r="N155" s="18"/>
      <c r="O155" s="18"/>
      <c r="P155" s="18"/>
      <c r="Q155" s="18"/>
    </row>
    <row r="156" spans="1:17" s="13" customFormat="1">
      <c r="A156" s="18"/>
      <c r="B156" s="25"/>
      <c r="C156" s="26"/>
      <c r="D156" s="14"/>
      <c r="E156" s="14"/>
      <c r="F156" s="14"/>
      <c r="G156" s="14"/>
      <c r="H156" s="14"/>
      <c r="I156" s="14"/>
      <c r="J156" s="14"/>
      <c r="K156" s="17"/>
      <c r="L156" s="17"/>
      <c r="M156" s="14"/>
      <c r="N156" s="14"/>
      <c r="O156" s="16"/>
      <c r="P156" s="16"/>
      <c r="Q156" s="16"/>
    </row>
    <row r="157" spans="1:17" s="13" customFormat="1">
      <c r="A157" s="18"/>
      <c r="B157" s="25"/>
      <c r="C157" s="26"/>
      <c r="D157" s="14"/>
      <c r="E157" s="14"/>
      <c r="F157" s="14"/>
      <c r="G157" s="14"/>
      <c r="H157" s="14"/>
      <c r="I157" s="14"/>
      <c r="J157" s="14"/>
      <c r="K157" s="17"/>
      <c r="L157" s="17"/>
      <c r="M157" s="17"/>
      <c r="N157" s="17"/>
      <c r="O157" s="12"/>
      <c r="P157" s="12"/>
      <c r="Q157" s="12"/>
    </row>
    <row r="158" spans="1:17" s="13" customFormat="1">
      <c r="A158" s="18"/>
      <c r="B158" s="25"/>
      <c r="C158" s="26"/>
      <c r="D158" s="14"/>
      <c r="E158" s="14"/>
      <c r="F158" s="14"/>
      <c r="G158" s="14"/>
      <c r="H158" s="14"/>
      <c r="I158" s="14"/>
      <c r="J158" s="18"/>
      <c r="K158" s="27"/>
      <c r="L158" s="27"/>
      <c r="M158" s="27"/>
      <c r="N158" s="27"/>
      <c r="O158" s="31"/>
      <c r="P158" s="31"/>
      <c r="Q158" s="31"/>
    </row>
    <row r="159" spans="1:17" s="13" customFormat="1">
      <c r="A159" s="18"/>
      <c r="B159" s="25"/>
      <c r="C159" s="26"/>
      <c r="D159" s="14"/>
      <c r="E159" s="14"/>
      <c r="F159" s="14"/>
      <c r="G159" s="14"/>
      <c r="H159" s="14"/>
      <c r="I159" s="14"/>
      <c r="J159" s="14"/>
      <c r="K159" s="17"/>
      <c r="L159" s="17"/>
      <c r="M159" s="14"/>
      <c r="N159" s="17"/>
      <c r="O159" s="12"/>
      <c r="P159" s="12"/>
      <c r="Q159" s="12"/>
    </row>
    <row r="160" spans="1:17" s="13" customFormat="1">
      <c r="A160" s="18"/>
      <c r="B160" s="25"/>
      <c r="C160" s="26"/>
      <c r="D160" s="14"/>
      <c r="E160" s="14"/>
      <c r="F160" s="14"/>
      <c r="G160" s="14"/>
      <c r="H160" s="14"/>
      <c r="I160" s="14"/>
      <c r="J160" s="14"/>
      <c r="K160" s="17"/>
      <c r="L160" s="17"/>
      <c r="M160" s="17"/>
      <c r="N160" s="17"/>
      <c r="O160" s="12"/>
      <c r="P160" s="12"/>
      <c r="Q160" s="12"/>
    </row>
    <row r="161" spans="1:17" s="13" customFormat="1">
      <c r="A161" s="18"/>
      <c r="B161" s="25"/>
      <c r="C161" s="26"/>
      <c r="D161" s="14"/>
      <c r="E161" s="14"/>
      <c r="F161" s="14"/>
      <c r="G161" s="14"/>
      <c r="H161" s="14"/>
      <c r="I161" s="14"/>
      <c r="J161" s="18"/>
      <c r="K161" s="27"/>
      <c r="L161" s="27"/>
      <c r="M161" s="18"/>
      <c r="N161" s="18"/>
      <c r="O161" s="18"/>
      <c r="P161" s="18"/>
      <c r="Q161" s="18"/>
    </row>
    <row r="162" spans="1:17" s="13" customFormat="1">
      <c r="A162" s="18"/>
      <c r="B162" s="25"/>
      <c r="C162" s="26"/>
      <c r="D162" s="14"/>
      <c r="E162" s="14"/>
      <c r="F162" s="14"/>
      <c r="G162" s="14"/>
      <c r="H162" s="14"/>
      <c r="I162" s="14"/>
      <c r="J162" s="14"/>
      <c r="K162" s="17"/>
      <c r="L162" s="17"/>
      <c r="M162" s="14"/>
      <c r="N162" s="14"/>
      <c r="O162" s="16"/>
      <c r="P162" s="16"/>
      <c r="Q162" s="16"/>
    </row>
    <row r="163" spans="1:17" s="13" customFormat="1">
      <c r="A163" s="18"/>
      <c r="B163" s="25"/>
      <c r="C163" s="26"/>
      <c r="D163" s="14"/>
      <c r="E163" s="14"/>
      <c r="F163" s="14"/>
      <c r="G163" s="14"/>
      <c r="H163" s="14"/>
      <c r="I163" s="14"/>
      <c r="J163" s="14"/>
      <c r="K163" s="17"/>
      <c r="L163" s="17"/>
      <c r="M163" s="17"/>
      <c r="N163" s="17"/>
      <c r="O163" s="12"/>
      <c r="P163" s="12"/>
      <c r="Q163" s="12"/>
    </row>
    <row r="164" spans="1:17" s="13" customFormat="1">
      <c r="A164" s="18"/>
      <c r="B164" s="25"/>
      <c r="C164" s="32"/>
      <c r="D164" s="14"/>
      <c r="E164" s="14"/>
      <c r="F164" s="14"/>
      <c r="G164" s="14"/>
      <c r="H164" s="14"/>
      <c r="I164" s="14"/>
      <c r="J164" s="18"/>
      <c r="K164" s="27"/>
      <c r="L164" s="27"/>
      <c r="M164" s="27"/>
      <c r="N164" s="27"/>
      <c r="O164" s="27"/>
      <c r="P164" s="27"/>
      <c r="Q164" s="27"/>
    </row>
    <row r="165" spans="1:17" s="13" customFormat="1">
      <c r="A165" s="18"/>
      <c r="B165" s="25"/>
      <c r="C165" s="32"/>
      <c r="D165" s="14"/>
      <c r="E165" s="14"/>
      <c r="F165" s="14"/>
      <c r="G165" s="14"/>
      <c r="H165" s="14"/>
      <c r="I165" s="14"/>
      <c r="J165" s="14"/>
      <c r="K165" s="17"/>
      <c r="L165" s="17"/>
      <c r="M165" s="17"/>
      <c r="N165" s="17"/>
      <c r="O165" s="12"/>
      <c r="P165" s="12"/>
      <c r="Q165" s="12"/>
    </row>
    <row r="166" spans="1:17" s="13" customFormat="1">
      <c r="A166" s="18"/>
      <c r="B166" s="25"/>
      <c r="C166" s="26"/>
      <c r="D166" s="14"/>
      <c r="E166" s="14"/>
      <c r="F166" s="14"/>
      <c r="G166" s="14"/>
      <c r="H166" s="14"/>
      <c r="I166" s="14"/>
      <c r="J166" s="14"/>
      <c r="K166" s="17"/>
      <c r="L166" s="17"/>
      <c r="M166" s="17"/>
      <c r="N166" s="17"/>
      <c r="O166" s="12"/>
      <c r="P166" s="12"/>
      <c r="Q166" s="12"/>
    </row>
    <row r="167" spans="1:17" s="13" customFormat="1">
      <c r="A167" s="18"/>
      <c r="B167" s="25"/>
      <c r="C167" s="26"/>
      <c r="D167" s="14"/>
      <c r="E167" s="14"/>
      <c r="F167" s="14"/>
      <c r="G167" s="14"/>
      <c r="H167" s="14"/>
      <c r="I167" s="14"/>
      <c r="J167" s="18"/>
      <c r="K167" s="27"/>
      <c r="L167" s="27"/>
      <c r="M167" s="18"/>
      <c r="N167" s="18"/>
      <c r="O167" s="18"/>
      <c r="P167" s="18"/>
      <c r="Q167" s="18"/>
    </row>
    <row r="168" spans="1:17" s="13" customFormat="1">
      <c r="A168" s="18"/>
      <c r="B168" s="25"/>
      <c r="C168" s="26"/>
      <c r="D168" s="14"/>
      <c r="E168" s="14"/>
      <c r="F168" s="14"/>
      <c r="G168" s="14"/>
      <c r="H168" s="14"/>
      <c r="I168" s="14"/>
      <c r="J168" s="14"/>
      <c r="K168" s="17"/>
      <c r="L168" s="17"/>
      <c r="M168" s="14"/>
      <c r="N168" s="14"/>
      <c r="O168" s="16"/>
      <c r="P168" s="16"/>
      <c r="Q168" s="16"/>
    </row>
    <row r="169" spans="1:17" s="13" customFormat="1">
      <c r="A169" s="18"/>
      <c r="B169" s="25"/>
      <c r="C169" s="26"/>
      <c r="D169" s="14"/>
      <c r="E169" s="14"/>
      <c r="F169" s="14"/>
      <c r="G169" s="14"/>
      <c r="H169" s="14"/>
      <c r="I169" s="14"/>
      <c r="J169" s="14"/>
      <c r="K169" s="17"/>
      <c r="L169" s="17"/>
      <c r="M169" s="17"/>
      <c r="N169" s="17"/>
      <c r="O169" s="12"/>
      <c r="P169" s="12"/>
      <c r="Q169" s="12"/>
    </row>
    <row r="170" spans="1:17" s="13" customFormat="1">
      <c r="A170" s="18"/>
      <c r="B170" s="25"/>
      <c r="C170" s="26"/>
      <c r="D170" s="14"/>
      <c r="E170" s="14"/>
      <c r="F170" s="14"/>
      <c r="G170" s="14"/>
      <c r="H170" s="14"/>
      <c r="I170" s="14"/>
      <c r="J170" s="18"/>
      <c r="K170" s="27"/>
      <c r="L170" s="27"/>
      <c r="M170" s="18"/>
      <c r="N170" s="18"/>
      <c r="O170" s="18"/>
      <c r="P170" s="18"/>
      <c r="Q170" s="18"/>
    </row>
    <row r="171" spans="1:17" s="13" customFormat="1">
      <c r="A171" s="18"/>
      <c r="B171" s="25"/>
      <c r="C171" s="26"/>
      <c r="D171" s="14"/>
      <c r="E171" s="14"/>
      <c r="F171" s="14"/>
      <c r="G171" s="14"/>
      <c r="H171" s="14"/>
      <c r="I171" s="14"/>
      <c r="J171" s="14"/>
      <c r="K171" s="17"/>
      <c r="L171" s="17"/>
      <c r="M171" s="14"/>
      <c r="N171" s="14"/>
      <c r="O171" s="16"/>
      <c r="P171" s="16"/>
      <c r="Q171" s="16"/>
    </row>
    <row r="172" spans="1:17" s="13" customFormat="1">
      <c r="A172" s="18"/>
      <c r="B172" s="25"/>
      <c r="C172" s="26"/>
      <c r="D172" s="14"/>
      <c r="E172" s="14"/>
      <c r="F172" s="14"/>
      <c r="G172" s="14"/>
      <c r="H172" s="14"/>
      <c r="I172" s="14"/>
      <c r="J172" s="14"/>
      <c r="K172" s="17"/>
      <c r="L172" s="17"/>
      <c r="M172" s="17"/>
      <c r="N172" s="17"/>
      <c r="O172" s="12"/>
      <c r="P172" s="12"/>
      <c r="Q172" s="12"/>
    </row>
    <row r="173" spans="1:17" s="13" customFormat="1">
      <c r="A173" s="18"/>
      <c r="B173" s="25"/>
      <c r="C173" s="26"/>
      <c r="D173" s="14"/>
      <c r="E173" s="14"/>
      <c r="F173" s="14"/>
      <c r="G173" s="14"/>
      <c r="H173" s="14"/>
      <c r="I173" s="14"/>
      <c r="J173" s="18"/>
      <c r="K173" s="27"/>
      <c r="L173" s="27"/>
      <c r="M173" s="18"/>
      <c r="N173" s="18"/>
      <c r="O173" s="18"/>
      <c r="P173" s="18"/>
      <c r="Q173" s="18"/>
    </row>
    <row r="174" spans="1:17" s="13" customFormat="1">
      <c r="A174" s="18"/>
      <c r="B174" s="25"/>
      <c r="C174" s="26"/>
      <c r="D174" s="14"/>
      <c r="E174" s="14"/>
      <c r="F174" s="14"/>
      <c r="G174" s="14"/>
      <c r="H174" s="14"/>
      <c r="I174" s="14"/>
      <c r="J174" s="14"/>
      <c r="K174" s="17"/>
      <c r="L174" s="17"/>
      <c r="M174" s="14"/>
      <c r="N174" s="17"/>
      <c r="O174" s="16"/>
      <c r="P174" s="16"/>
      <c r="Q174" s="16"/>
    </row>
    <row r="175" spans="1:17" s="13" customFormat="1">
      <c r="A175" s="18"/>
      <c r="B175" s="25"/>
      <c r="C175" s="26"/>
      <c r="D175" s="14"/>
      <c r="E175" s="14"/>
      <c r="F175" s="14"/>
      <c r="G175" s="14"/>
      <c r="H175" s="14"/>
      <c r="I175" s="14"/>
      <c r="J175" s="14"/>
      <c r="K175" s="17"/>
      <c r="L175" s="17"/>
      <c r="M175" s="17"/>
      <c r="N175" s="17"/>
      <c r="O175" s="12"/>
      <c r="P175" s="12"/>
      <c r="Q175" s="12"/>
    </row>
    <row r="176" spans="1:17" s="13" customFormat="1">
      <c r="A176" s="18"/>
      <c r="B176" s="25"/>
      <c r="C176" s="26"/>
      <c r="D176" s="14"/>
      <c r="E176" s="14"/>
      <c r="F176" s="14"/>
      <c r="G176" s="14"/>
      <c r="H176" s="14"/>
      <c r="I176" s="14"/>
      <c r="J176" s="18"/>
      <c r="K176" s="27"/>
      <c r="L176" s="27"/>
      <c r="M176" s="18"/>
      <c r="N176" s="18"/>
      <c r="O176" s="18"/>
      <c r="P176" s="18"/>
      <c r="Q176" s="18"/>
    </row>
    <row r="177" spans="1:17" s="13" customFormat="1">
      <c r="A177" s="18"/>
      <c r="B177" s="25"/>
      <c r="C177" s="26"/>
      <c r="D177" s="14"/>
      <c r="E177" s="14"/>
      <c r="F177" s="14"/>
      <c r="G177" s="14"/>
      <c r="H177" s="14"/>
      <c r="I177" s="14"/>
      <c r="J177" s="14"/>
      <c r="K177" s="17"/>
      <c r="L177" s="17"/>
      <c r="M177" s="14"/>
      <c r="N177" s="14"/>
      <c r="O177" s="16"/>
      <c r="P177" s="16"/>
      <c r="Q177" s="16"/>
    </row>
    <row r="178" spans="1:17" s="13" customFormat="1">
      <c r="A178" s="18"/>
      <c r="B178" s="25"/>
      <c r="C178" s="26"/>
      <c r="D178" s="14"/>
      <c r="E178" s="14"/>
      <c r="F178" s="14"/>
      <c r="G178" s="14"/>
      <c r="H178" s="14"/>
      <c r="I178" s="14"/>
      <c r="J178" s="14"/>
      <c r="K178" s="17"/>
      <c r="L178" s="17"/>
      <c r="M178" s="17"/>
      <c r="N178" s="17"/>
      <c r="O178" s="12"/>
      <c r="P178" s="12"/>
      <c r="Q178" s="12"/>
    </row>
    <row r="179" spans="1:17" s="13" customFormat="1">
      <c r="A179" s="18"/>
      <c r="B179" s="25"/>
      <c r="C179" s="26"/>
      <c r="D179" s="14"/>
      <c r="E179" s="14"/>
      <c r="F179" s="14"/>
      <c r="G179" s="14"/>
      <c r="H179" s="14"/>
      <c r="I179" s="14"/>
      <c r="J179" s="18"/>
      <c r="K179" s="27"/>
      <c r="L179" s="27"/>
      <c r="M179" s="18"/>
      <c r="N179" s="18"/>
      <c r="O179" s="18"/>
      <c r="P179" s="18"/>
      <c r="Q179" s="18"/>
    </row>
    <row r="180" spans="1:17" s="13" customFormat="1">
      <c r="A180" s="18"/>
      <c r="B180" s="25"/>
      <c r="C180" s="26"/>
      <c r="D180" s="14"/>
      <c r="E180" s="14"/>
      <c r="F180" s="14"/>
      <c r="G180" s="14"/>
      <c r="H180" s="14"/>
      <c r="I180" s="14"/>
      <c r="J180" s="14"/>
      <c r="K180" s="17"/>
      <c r="L180" s="17"/>
      <c r="M180" s="14"/>
      <c r="N180" s="14"/>
      <c r="O180" s="16"/>
      <c r="P180" s="16"/>
      <c r="Q180" s="16"/>
    </row>
    <row r="181" spans="1:17" s="13" customFormat="1">
      <c r="A181" s="18"/>
      <c r="B181" s="25"/>
      <c r="C181" s="26"/>
      <c r="D181" s="14"/>
      <c r="E181" s="14"/>
      <c r="F181" s="14"/>
      <c r="G181" s="14"/>
      <c r="H181" s="14"/>
      <c r="I181" s="14"/>
      <c r="J181" s="14"/>
      <c r="K181" s="17"/>
      <c r="L181" s="17"/>
      <c r="M181" s="17"/>
      <c r="N181" s="17"/>
      <c r="O181" s="12"/>
      <c r="P181" s="12"/>
      <c r="Q181" s="12"/>
    </row>
    <row r="182" spans="1:17" s="13" customFormat="1">
      <c r="A182" s="18"/>
      <c r="B182" s="25"/>
      <c r="C182" s="26"/>
      <c r="D182" s="14"/>
      <c r="E182" s="14"/>
      <c r="F182" s="14"/>
      <c r="G182" s="14"/>
      <c r="H182" s="14"/>
      <c r="I182" s="14"/>
      <c r="J182" s="18"/>
      <c r="K182" s="27"/>
      <c r="L182" s="27"/>
      <c r="M182" s="18"/>
      <c r="N182" s="18"/>
      <c r="O182" s="18"/>
      <c r="P182" s="18"/>
      <c r="Q182" s="18"/>
    </row>
    <row r="183" spans="1:17" s="13" customFormat="1">
      <c r="A183" s="18"/>
      <c r="B183" s="25"/>
      <c r="C183" s="26"/>
      <c r="D183" s="14"/>
      <c r="E183" s="14"/>
      <c r="F183" s="14"/>
      <c r="G183" s="14"/>
      <c r="H183" s="14"/>
      <c r="I183" s="14"/>
      <c r="J183" s="14"/>
      <c r="K183" s="17"/>
      <c r="L183" s="17"/>
      <c r="M183" s="14"/>
      <c r="N183" s="14"/>
      <c r="O183" s="16"/>
      <c r="P183" s="16"/>
      <c r="Q183" s="16"/>
    </row>
    <row r="184" spans="1:17" s="13" customFormat="1">
      <c r="A184" s="18"/>
      <c r="B184" s="25"/>
      <c r="C184" s="26"/>
      <c r="D184" s="14"/>
      <c r="E184" s="14"/>
      <c r="F184" s="14"/>
      <c r="G184" s="14"/>
      <c r="H184" s="14"/>
      <c r="I184" s="14"/>
      <c r="J184" s="14"/>
      <c r="K184" s="17"/>
      <c r="L184" s="17"/>
      <c r="M184" s="17"/>
      <c r="N184" s="17"/>
      <c r="O184" s="12"/>
      <c r="P184" s="12"/>
      <c r="Q184" s="12"/>
    </row>
    <row r="185" spans="1:17" s="13" customFormat="1">
      <c r="A185" s="18"/>
      <c r="B185" s="25"/>
      <c r="C185" s="26"/>
      <c r="D185" s="14"/>
      <c r="E185" s="14"/>
      <c r="F185" s="14"/>
      <c r="G185" s="14"/>
      <c r="H185" s="14"/>
      <c r="I185" s="14"/>
      <c r="J185" s="18"/>
      <c r="K185" s="27"/>
      <c r="L185" s="27"/>
      <c r="M185" s="18"/>
      <c r="N185" s="18"/>
      <c r="O185" s="18"/>
      <c r="P185" s="18"/>
      <c r="Q185" s="18"/>
    </row>
    <row r="186" spans="1:17" s="13" customFormat="1">
      <c r="A186" s="18"/>
      <c r="B186" s="25"/>
      <c r="C186" s="26"/>
      <c r="D186" s="14"/>
      <c r="E186" s="14"/>
      <c r="F186" s="14"/>
      <c r="G186" s="14"/>
      <c r="H186" s="14"/>
      <c r="I186" s="14"/>
      <c r="J186" s="14"/>
      <c r="K186" s="17"/>
      <c r="L186" s="17"/>
      <c r="M186" s="14"/>
      <c r="N186" s="14"/>
      <c r="O186" s="16"/>
      <c r="P186" s="16"/>
      <c r="Q186" s="16"/>
    </row>
    <row r="187" spans="1:17" s="13" customFormat="1">
      <c r="A187" s="18"/>
      <c r="B187" s="25"/>
      <c r="C187" s="26"/>
      <c r="D187" s="14"/>
      <c r="E187" s="14"/>
      <c r="F187" s="14"/>
      <c r="G187" s="14"/>
      <c r="H187" s="14"/>
      <c r="I187" s="14"/>
      <c r="J187" s="14"/>
      <c r="K187" s="17"/>
      <c r="L187" s="17"/>
      <c r="M187" s="17"/>
      <c r="N187" s="17"/>
      <c r="O187" s="12"/>
      <c r="P187" s="12"/>
      <c r="Q187" s="12"/>
    </row>
    <row r="188" spans="1:17" s="13" customFormat="1">
      <c r="A188" s="18"/>
      <c r="B188" s="25"/>
      <c r="C188" s="32"/>
      <c r="D188" s="14"/>
      <c r="E188" s="14"/>
      <c r="F188" s="14"/>
      <c r="G188" s="14"/>
      <c r="H188" s="14"/>
      <c r="I188" s="14"/>
      <c r="J188" s="18"/>
      <c r="K188" s="27"/>
      <c r="L188" s="27"/>
      <c r="M188" s="27"/>
      <c r="N188" s="27"/>
      <c r="O188" s="27"/>
      <c r="P188" s="33"/>
      <c r="Q188" s="27"/>
    </row>
    <row r="189" spans="1:17" s="13" customFormat="1">
      <c r="A189" s="18"/>
      <c r="B189" s="25"/>
      <c r="C189" s="32"/>
      <c r="D189" s="14"/>
      <c r="E189" s="14"/>
      <c r="F189" s="14"/>
      <c r="G189" s="14"/>
      <c r="H189" s="14"/>
      <c r="I189" s="14"/>
      <c r="J189" s="14"/>
      <c r="K189" s="17"/>
      <c r="L189" s="17"/>
      <c r="M189" s="17"/>
      <c r="N189" s="17"/>
      <c r="O189" s="12"/>
      <c r="P189" s="12"/>
      <c r="Q189" s="12"/>
    </row>
    <row r="190" spans="1:17" s="13" customFormat="1">
      <c r="A190" s="18"/>
      <c r="B190" s="25"/>
      <c r="C190" s="26"/>
      <c r="D190" s="14"/>
      <c r="E190" s="14"/>
      <c r="F190" s="14"/>
      <c r="G190" s="14"/>
      <c r="H190" s="14"/>
      <c r="I190" s="14"/>
      <c r="J190" s="14"/>
      <c r="K190" s="17"/>
      <c r="L190" s="17"/>
      <c r="M190" s="17"/>
      <c r="N190" s="17"/>
      <c r="O190" s="12"/>
      <c r="P190" s="16"/>
      <c r="Q190" s="12"/>
    </row>
    <row r="191" spans="1:17" s="13" customFormat="1">
      <c r="A191" s="18"/>
      <c r="B191" s="25"/>
      <c r="C191" s="26"/>
      <c r="D191" s="14"/>
      <c r="E191" s="14"/>
      <c r="F191" s="14"/>
      <c r="G191" s="14"/>
      <c r="H191" s="14"/>
      <c r="I191" s="14"/>
      <c r="J191" s="18"/>
      <c r="K191" s="27"/>
      <c r="L191" s="27"/>
      <c r="M191" s="18"/>
      <c r="N191" s="18"/>
      <c r="O191" s="18"/>
      <c r="P191" s="18"/>
      <c r="Q191" s="18"/>
    </row>
    <row r="192" spans="1:17" s="13" customFormat="1">
      <c r="A192" s="18"/>
      <c r="B192" s="25"/>
      <c r="C192" s="26"/>
      <c r="D192" s="14"/>
      <c r="E192" s="14"/>
      <c r="F192" s="14"/>
      <c r="G192" s="14"/>
      <c r="H192" s="14"/>
      <c r="I192" s="14"/>
      <c r="J192" s="14"/>
      <c r="K192" s="17"/>
      <c r="L192" s="17"/>
      <c r="M192" s="14"/>
      <c r="N192" s="14"/>
      <c r="O192" s="16"/>
      <c r="P192" s="16"/>
      <c r="Q192" s="16"/>
    </row>
    <row r="193" spans="1:17" s="13" customFormat="1">
      <c r="A193" s="18"/>
      <c r="B193" s="25"/>
      <c r="C193" s="26"/>
      <c r="D193" s="14"/>
      <c r="E193" s="14"/>
      <c r="F193" s="14"/>
      <c r="G193" s="14"/>
      <c r="H193" s="14"/>
      <c r="I193" s="14"/>
      <c r="J193" s="14"/>
      <c r="K193" s="17"/>
      <c r="L193" s="17"/>
      <c r="M193" s="17"/>
      <c r="N193" s="17"/>
      <c r="O193" s="12"/>
      <c r="P193" s="12"/>
      <c r="Q193" s="12"/>
    </row>
    <row r="194" spans="1:17" s="13" customFormat="1">
      <c r="A194" s="18"/>
      <c r="B194" s="25"/>
      <c r="C194" s="26"/>
      <c r="D194" s="14"/>
      <c r="E194" s="14"/>
      <c r="F194" s="14"/>
      <c r="G194" s="14"/>
      <c r="H194" s="14"/>
      <c r="I194" s="14"/>
      <c r="J194" s="18"/>
      <c r="K194" s="27"/>
      <c r="L194" s="27"/>
      <c r="M194" s="18"/>
      <c r="N194" s="18"/>
      <c r="O194" s="18"/>
      <c r="P194" s="18"/>
      <c r="Q194" s="18"/>
    </row>
    <row r="195" spans="1:17" s="13" customFormat="1">
      <c r="A195" s="18"/>
      <c r="B195" s="25"/>
      <c r="C195" s="26"/>
      <c r="D195" s="14"/>
      <c r="E195" s="14"/>
      <c r="F195" s="14"/>
      <c r="G195" s="14"/>
      <c r="H195" s="14"/>
      <c r="I195" s="14"/>
      <c r="J195" s="14"/>
      <c r="K195" s="17"/>
      <c r="L195" s="17"/>
      <c r="M195" s="14"/>
      <c r="N195" s="14"/>
      <c r="O195" s="16"/>
      <c r="P195" s="16"/>
      <c r="Q195" s="16"/>
    </row>
    <row r="196" spans="1:17" s="13" customFormat="1">
      <c r="A196" s="18"/>
      <c r="B196" s="25"/>
      <c r="C196" s="26"/>
      <c r="D196" s="14"/>
      <c r="E196" s="14"/>
      <c r="F196" s="14"/>
      <c r="G196" s="14"/>
      <c r="H196" s="14"/>
      <c r="I196" s="14"/>
      <c r="J196" s="14"/>
      <c r="K196" s="17"/>
      <c r="L196" s="17"/>
      <c r="M196" s="17"/>
      <c r="N196" s="17"/>
      <c r="O196" s="12"/>
      <c r="P196" s="12"/>
      <c r="Q196" s="12"/>
    </row>
    <row r="197" spans="1:17" s="13" customFormat="1">
      <c r="A197" s="18"/>
      <c r="B197" s="25"/>
      <c r="C197" s="26"/>
      <c r="D197" s="14"/>
      <c r="E197" s="14"/>
      <c r="F197" s="14"/>
      <c r="G197" s="14"/>
      <c r="H197" s="14"/>
      <c r="I197" s="14"/>
      <c r="J197" s="18"/>
      <c r="K197" s="27"/>
      <c r="L197" s="27"/>
      <c r="M197" s="18"/>
      <c r="N197" s="18"/>
      <c r="O197" s="18"/>
      <c r="P197" s="18"/>
      <c r="Q197" s="18"/>
    </row>
    <row r="198" spans="1:17" s="13" customFormat="1">
      <c r="A198" s="18"/>
      <c r="B198" s="25"/>
      <c r="C198" s="26"/>
      <c r="D198" s="14"/>
      <c r="E198" s="14"/>
      <c r="F198" s="14"/>
      <c r="G198" s="14"/>
      <c r="H198" s="14"/>
      <c r="I198" s="14"/>
      <c r="J198" s="14"/>
      <c r="K198" s="17"/>
      <c r="L198" s="17"/>
      <c r="M198" s="14"/>
      <c r="N198" s="14"/>
      <c r="O198" s="16"/>
      <c r="P198" s="16"/>
      <c r="Q198" s="16"/>
    </row>
    <row r="199" spans="1:17" s="13" customFormat="1">
      <c r="A199" s="18"/>
      <c r="B199" s="25"/>
      <c r="C199" s="26"/>
      <c r="D199" s="14"/>
      <c r="E199" s="14"/>
      <c r="F199" s="14"/>
      <c r="G199" s="14"/>
      <c r="H199" s="14"/>
      <c r="I199" s="14"/>
      <c r="J199" s="14"/>
      <c r="K199" s="17"/>
      <c r="L199" s="17"/>
      <c r="M199" s="17"/>
      <c r="N199" s="17"/>
      <c r="O199" s="12"/>
      <c r="P199" s="12"/>
      <c r="Q199" s="12"/>
    </row>
    <row r="200" spans="1:17" s="13" customFormat="1">
      <c r="A200" s="18"/>
      <c r="B200" s="25"/>
      <c r="C200" s="26"/>
      <c r="D200" s="14"/>
      <c r="E200" s="14"/>
      <c r="F200" s="14"/>
      <c r="G200" s="14"/>
      <c r="H200" s="14"/>
      <c r="I200" s="14"/>
      <c r="J200" s="18"/>
      <c r="K200" s="27"/>
      <c r="L200" s="27"/>
      <c r="M200" s="18"/>
      <c r="N200" s="18"/>
      <c r="O200" s="18"/>
      <c r="P200" s="33"/>
      <c r="Q200" s="18"/>
    </row>
    <row r="201" spans="1:17" s="13" customFormat="1">
      <c r="A201" s="18"/>
      <c r="B201" s="25"/>
      <c r="C201" s="26"/>
      <c r="D201" s="14"/>
      <c r="E201" s="14"/>
      <c r="F201" s="14"/>
      <c r="G201" s="14"/>
      <c r="H201" s="14"/>
      <c r="I201" s="14"/>
      <c r="J201" s="14"/>
      <c r="K201" s="17"/>
      <c r="L201" s="17"/>
      <c r="M201" s="14"/>
      <c r="N201" s="14"/>
      <c r="O201" s="16"/>
      <c r="P201" s="16"/>
      <c r="Q201" s="16"/>
    </row>
    <row r="202" spans="1:17" s="13" customFormat="1">
      <c r="A202" s="18"/>
      <c r="B202" s="25"/>
      <c r="C202" s="26"/>
      <c r="D202" s="14"/>
      <c r="E202" s="14"/>
      <c r="F202" s="14"/>
      <c r="G202" s="14"/>
      <c r="H202" s="14"/>
      <c r="I202" s="14"/>
      <c r="J202" s="14"/>
      <c r="K202" s="17"/>
      <c r="L202" s="17"/>
      <c r="M202" s="17"/>
      <c r="N202" s="17"/>
      <c r="O202" s="12"/>
      <c r="P202" s="16"/>
      <c r="Q202" s="12"/>
    </row>
    <row r="203" spans="1:17" s="13" customFormat="1">
      <c r="A203" s="236"/>
      <c r="B203" s="25"/>
      <c r="C203" s="466"/>
      <c r="D203" s="466"/>
      <c r="E203" s="466"/>
      <c r="F203" s="466"/>
      <c r="G203" s="466"/>
      <c r="H203" s="466"/>
      <c r="I203" s="236"/>
      <c r="J203" s="236"/>
      <c r="K203" s="236"/>
      <c r="L203" s="236"/>
      <c r="M203" s="236"/>
      <c r="N203" s="236"/>
      <c r="O203" s="236"/>
      <c r="P203" s="236"/>
      <c r="Q203" s="236"/>
    </row>
    <row r="204" spans="1:17" s="13" customFormat="1">
      <c r="A204" s="18"/>
      <c r="B204" s="25"/>
      <c r="C204" s="26"/>
      <c r="D204" s="14"/>
      <c r="E204" s="14"/>
      <c r="F204" s="14"/>
      <c r="G204" s="14"/>
      <c r="H204" s="14"/>
      <c r="I204" s="14"/>
      <c r="J204" s="18"/>
      <c r="K204" s="27"/>
      <c r="L204" s="27"/>
      <c r="M204" s="18"/>
      <c r="N204" s="18"/>
      <c r="O204" s="18"/>
      <c r="P204" s="18"/>
      <c r="Q204" s="18"/>
    </row>
    <row r="205" spans="1:17" s="13" customFormat="1">
      <c r="A205" s="18"/>
      <c r="B205" s="25"/>
      <c r="C205" s="26"/>
      <c r="D205" s="14"/>
      <c r="E205" s="14"/>
      <c r="F205" s="14"/>
      <c r="G205" s="14"/>
      <c r="H205" s="14"/>
      <c r="I205" s="14"/>
      <c r="J205" s="14"/>
      <c r="K205" s="17"/>
      <c r="L205" s="17"/>
      <c r="M205" s="14"/>
      <c r="N205" s="14"/>
      <c r="O205" s="16"/>
      <c r="P205" s="16"/>
      <c r="Q205" s="16"/>
    </row>
    <row r="206" spans="1:17" s="13" customFormat="1">
      <c r="A206" s="18"/>
      <c r="B206" s="25"/>
      <c r="C206" s="26"/>
      <c r="D206" s="14"/>
      <c r="E206" s="14"/>
      <c r="F206" s="14"/>
      <c r="G206" s="14"/>
      <c r="H206" s="14"/>
      <c r="I206" s="14"/>
      <c r="J206" s="14"/>
      <c r="K206" s="17"/>
      <c r="L206" s="17"/>
      <c r="M206" s="17"/>
      <c r="N206" s="17"/>
      <c r="O206" s="12"/>
      <c r="P206" s="12"/>
      <c r="Q206" s="12"/>
    </row>
    <row r="207" spans="1:17" s="13" customFormat="1">
      <c r="A207" s="18"/>
      <c r="B207" s="25"/>
      <c r="C207" s="32"/>
      <c r="D207" s="14"/>
      <c r="E207" s="14"/>
      <c r="F207" s="14"/>
      <c r="G207" s="14"/>
      <c r="H207" s="14"/>
      <c r="I207" s="14"/>
      <c r="J207" s="18"/>
      <c r="K207" s="27"/>
      <c r="L207" s="27"/>
      <c r="M207" s="27"/>
      <c r="N207" s="27"/>
      <c r="O207" s="27"/>
      <c r="P207" s="27"/>
      <c r="Q207" s="27"/>
    </row>
    <row r="208" spans="1:17" s="13" customFormat="1">
      <c r="A208" s="18"/>
      <c r="B208" s="25"/>
      <c r="C208" s="32"/>
      <c r="D208" s="14"/>
      <c r="E208" s="14"/>
      <c r="F208" s="14"/>
      <c r="G208" s="14"/>
      <c r="H208" s="14"/>
      <c r="I208" s="14"/>
      <c r="J208" s="14"/>
      <c r="K208" s="17"/>
      <c r="L208" s="17"/>
      <c r="M208" s="17"/>
      <c r="N208" s="17"/>
      <c r="O208" s="12"/>
      <c r="P208" s="12"/>
      <c r="Q208" s="12"/>
    </row>
    <row r="209" spans="1:17" s="13" customFormat="1">
      <c r="A209" s="18"/>
      <c r="B209" s="25"/>
      <c r="C209" s="26"/>
      <c r="D209" s="14"/>
      <c r="E209" s="14"/>
      <c r="F209" s="14"/>
      <c r="G209" s="14"/>
      <c r="H209" s="14"/>
      <c r="I209" s="14"/>
      <c r="J209" s="14"/>
      <c r="K209" s="17"/>
      <c r="L209" s="17"/>
      <c r="M209" s="17"/>
      <c r="N209" s="17"/>
      <c r="O209" s="12"/>
      <c r="P209" s="12"/>
      <c r="Q209" s="12"/>
    </row>
    <row r="210" spans="1:17" s="13" customFormat="1">
      <c r="A210" s="18"/>
      <c r="B210" s="25"/>
      <c r="C210" s="26"/>
      <c r="D210" s="14"/>
      <c r="E210" s="14"/>
      <c r="F210" s="14"/>
      <c r="G210" s="14"/>
      <c r="H210" s="14"/>
      <c r="I210" s="14"/>
      <c r="J210" s="18"/>
      <c r="K210" s="27"/>
      <c r="L210" s="27"/>
      <c r="M210" s="18"/>
      <c r="N210" s="18"/>
      <c r="O210" s="18"/>
      <c r="P210" s="18"/>
      <c r="Q210" s="18"/>
    </row>
    <row r="211" spans="1:17" s="13" customFormat="1">
      <c r="A211" s="18"/>
      <c r="B211" s="25"/>
      <c r="C211" s="26"/>
      <c r="D211" s="14"/>
      <c r="E211" s="14"/>
      <c r="F211" s="14"/>
      <c r="G211" s="14"/>
      <c r="H211" s="14"/>
      <c r="I211" s="14"/>
      <c r="J211" s="14"/>
      <c r="K211" s="17"/>
      <c r="L211" s="17"/>
      <c r="M211" s="14"/>
      <c r="N211" s="14"/>
      <c r="O211" s="16"/>
      <c r="P211" s="16"/>
      <c r="Q211" s="16"/>
    </row>
    <row r="212" spans="1:17" s="13" customFormat="1">
      <c r="A212" s="18"/>
      <c r="B212" s="25"/>
      <c r="C212" s="26"/>
      <c r="D212" s="14"/>
      <c r="E212" s="14"/>
      <c r="F212" s="14"/>
      <c r="G212" s="14"/>
      <c r="H212" s="14"/>
      <c r="I212" s="14"/>
      <c r="J212" s="14"/>
      <c r="K212" s="17"/>
      <c r="L212" s="17"/>
      <c r="M212" s="17"/>
      <c r="N212" s="17"/>
      <c r="O212" s="12"/>
      <c r="P212" s="12"/>
      <c r="Q212" s="12"/>
    </row>
    <row r="213" spans="1:17" s="13" customFormat="1">
      <c r="A213" s="18"/>
      <c r="B213" s="25"/>
      <c r="C213" s="26"/>
      <c r="D213" s="14"/>
      <c r="E213" s="14"/>
      <c r="F213" s="14"/>
      <c r="G213" s="14"/>
      <c r="H213" s="14"/>
      <c r="I213" s="14"/>
      <c r="J213" s="18"/>
      <c r="K213" s="27"/>
      <c r="L213" s="27"/>
      <c r="M213" s="18"/>
      <c r="N213" s="18"/>
      <c r="O213" s="18"/>
      <c r="P213" s="18"/>
      <c r="Q213" s="18"/>
    </row>
    <row r="214" spans="1:17" s="13" customFormat="1">
      <c r="A214" s="18"/>
      <c r="B214" s="25"/>
      <c r="C214" s="26"/>
      <c r="D214" s="14"/>
      <c r="E214" s="14"/>
      <c r="F214" s="14"/>
      <c r="G214" s="14"/>
      <c r="H214" s="14"/>
      <c r="I214" s="14"/>
      <c r="J214" s="14"/>
      <c r="K214" s="17"/>
      <c r="L214" s="17"/>
      <c r="M214" s="14"/>
      <c r="N214" s="14"/>
      <c r="O214" s="16"/>
      <c r="P214" s="16"/>
      <c r="Q214" s="16"/>
    </row>
    <row r="215" spans="1:17" s="13" customFormat="1">
      <c r="A215" s="18"/>
      <c r="B215" s="25"/>
      <c r="C215" s="26"/>
      <c r="D215" s="14"/>
      <c r="E215" s="14"/>
      <c r="F215" s="14"/>
      <c r="G215" s="14"/>
      <c r="H215" s="14"/>
      <c r="I215" s="14"/>
      <c r="J215" s="14"/>
      <c r="K215" s="17"/>
      <c r="L215" s="17"/>
      <c r="M215" s="17"/>
      <c r="N215" s="17"/>
      <c r="O215" s="12"/>
      <c r="P215" s="12"/>
      <c r="Q215" s="12"/>
    </row>
    <row r="216" spans="1:17" s="13" customFormat="1">
      <c r="A216" s="18"/>
      <c r="B216" s="25"/>
      <c r="C216" s="26"/>
      <c r="D216" s="14"/>
      <c r="E216" s="14"/>
      <c r="F216" s="14"/>
      <c r="G216" s="14"/>
      <c r="H216" s="14"/>
      <c r="I216" s="14"/>
      <c r="J216" s="18"/>
      <c r="K216" s="27"/>
      <c r="L216" s="27"/>
      <c r="M216" s="18"/>
      <c r="N216" s="18"/>
      <c r="O216" s="18"/>
      <c r="P216" s="18"/>
      <c r="Q216" s="18"/>
    </row>
    <row r="217" spans="1:17" s="13" customFormat="1">
      <c r="A217" s="18"/>
      <c r="B217" s="25"/>
      <c r="C217" s="26"/>
      <c r="D217" s="14"/>
      <c r="E217" s="14"/>
      <c r="F217" s="14"/>
      <c r="G217" s="14"/>
      <c r="H217" s="14"/>
      <c r="I217" s="14"/>
      <c r="J217" s="14"/>
      <c r="K217" s="17"/>
      <c r="L217" s="17"/>
      <c r="M217" s="14"/>
      <c r="N217" s="14"/>
      <c r="O217" s="16"/>
      <c r="P217" s="16"/>
      <c r="Q217" s="16"/>
    </row>
    <row r="218" spans="1:17" s="13" customFormat="1">
      <c r="A218" s="18"/>
      <c r="B218" s="25"/>
      <c r="C218" s="26"/>
      <c r="D218" s="14"/>
      <c r="E218" s="14"/>
      <c r="F218" s="14"/>
      <c r="G218" s="14"/>
      <c r="H218" s="14"/>
      <c r="I218" s="14"/>
      <c r="J218" s="14"/>
      <c r="K218" s="17"/>
      <c r="L218" s="17"/>
      <c r="M218" s="17"/>
      <c r="N218" s="17"/>
      <c r="O218" s="12"/>
      <c r="P218" s="12"/>
      <c r="Q218" s="12"/>
    </row>
    <row r="219" spans="1:17" s="13" customFormat="1">
      <c r="A219" s="18"/>
      <c r="B219" s="25"/>
      <c r="C219" s="26"/>
      <c r="D219" s="14"/>
      <c r="E219" s="14"/>
      <c r="F219" s="14"/>
      <c r="G219" s="14"/>
      <c r="H219" s="14"/>
      <c r="I219" s="14"/>
      <c r="J219" s="18"/>
      <c r="K219" s="27"/>
      <c r="L219" s="27"/>
      <c r="M219" s="18"/>
      <c r="N219" s="18"/>
      <c r="O219" s="18"/>
      <c r="P219" s="18"/>
      <c r="Q219" s="18"/>
    </row>
    <row r="220" spans="1:17" s="13" customFormat="1">
      <c r="A220" s="18"/>
      <c r="B220" s="25"/>
      <c r="C220" s="26"/>
      <c r="D220" s="14"/>
      <c r="E220" s="14"/>
      <c r="F220" s="14"/>
      <c r="G220" s="14"/>
      <c r="H220" s="14"/>
      <c r="I220" s="14"/>
      <c r="J220" s="14"/>
      <c r="K220" s="17"/>
      <c r="L220" s="17"/>
      <c r="M220" s="14"/>
      <c r="N220" s="14"/>
      <c r="O220" s="16"/>
      <c r="P220" s="16"/>
      <c r="Q220" s="16"/>
    </row>
    <row r="221" spans="1:17" s="13" customFormat="1">
      <c r="A221" s="18"/>
      <c r="B221" s="25"/>
      <c r="C221" s="26"/>
      <c r="D221" s="14"/>
      <c r="E221" s="14"/>
      <c r="F221" s="14"/>
      <c r="G221" s="14"/>
      <c r="H221" s="14"/>
      <c r="I221" s="14"/>
      <c r="J221" s="14"/>
      <c r="K221" s="17"/>
      <c r="L221" s="17"/>
      <c r="M221" s="17"/>
      <c r="N221" s="17"/>
      <c r="O221" s="12"/>
      <c r="P221" s="12"/>
      <c r="Q221" s="12"/>
    </row>
    <row r="222" spans="1:17" s="13" customFormat="1">
      <c r="A222" s="18"/>
      <c r="B222" s="25"/>
      <c r="C222" s="26"/>
      <c r="D222" s="14"/>
      <c r="E222" s="14"/>
      <c r="F222" s="14"/>
      <c r="G222" s="14"/>
      <c r="H222" s="14"/>
      <c r="I222" s="14"/>
      <c r="J222" s="18"/>
      <c r="K222" s="27"/>
      <c r="L222" s="27"/>
      <c r="M222" s="18"/>
      <c r="N222" s="18"/>
      <c r="O222" s="18"/>
      <c r="P222" s="18"/>
      <c r="Q222" s="18"/>
    </row>
    <row r="223" spans="1:17" s="13" customFormat="1">
      <c r="A223" s="18"/>
      <c r="B223" s="25"/>
      <c r="C223" s="26"/>
      <c r="D223" s="14"/>
      <c r="E223" s="14"/>
      <c r="F223" s="14"/>
      <c r="G223" s="14"/>
      <c r="H223" s="14"/>
      <c r="I223" s="14"/>
      <c r="J223" s="14"/>
      <c r="K223" s="17"/>
      <c r="L223" s="17"/>
      <c r="M223" s="14"/>
      <c r="N223" s="14"/>
      <c r="O223" s="16"/>
      <c r="P223" s="16"/>
      <c r="Q223" s="16"/>
    </row>
    <row r="224" spans="1:17" s="13" customFormat="1">
      <c r="A224" s="18"/>
      <c r="B224" s="25"/>
      <c r="C224" s="26"/>
      <c r="D224" s="14"/>
      <c r="E224" s="14"/>
      <c r="F224" s="14"/>
      <c r="G224" s="14"/>
      <c r="H224" s="14"/>
      <c r="I224" s="14"/>
      <c r="J224" s="14"/>
      <c r="K224" s="17"/>
      <c r="L224" s="17"/>
      <c r="M224" s="17"/>
      <c r="N224" s="17"/>
      <c r="O224" s="12"/>
      <c r="P224" s="12"/>
      <c r="Q224" s="12"/>
    </row>
    <row r="225" spans="1:17" s="13" customFormat="1">
      <c r="A225" s="18"/>
      <c r="B225" s="25"/>
      <c r="C225" s="26"/>
      <c r="D225" s="14"/>
      <c r="E225" s="14"/>
      <c r="F225" s="14"/>
      <c r="G225" s="14"/>
      <c r="H225" s="14"/>
      <c r="I225" s="14"/>
      <c r="J225" s="18"/>
      <c r="K225" s="27"/>
      <c r="L225" s="27"/>
      <c r="M225" s="18"/>
      <c r="N225" s="18"/>
      <c r="O225" s="18"/>
      <c r="P225" s="18"/>
      <c r="Q225" s="18"/>
    </row>
    <row r="226" spans="1:17" s="13" customFormat="1">
      <c r="A226" s="18"/>
      <c r="B226" s="25"/>
      <c r="C226" s="26"/>
      <c r="D226" s="14"/>
      <c r="E226" s="14"/>
      <c r="F226" s="14"/>
      <c r="G226" s="14"/>
      <c r="H226" s="14"/>
      <c r="I226" s="14"/>
      <c r="J226" s="14"/>
      <c r="K226" s="17"/>
      <c r="L226" s="17"/>
      <c r="M226" s="14"/>
      <c r="N226" s="14"/>
      <c r="O226" s="16"/>
      <c r="P226" s="16"/>
      <c r="Q226" s="16"/>
    </row>
    <row r="227" spans="1:17" s="13" customFormat="1">
      <c r="A227" s="18"/>
      <c r="B227" s="25"/>
      <c r="C227" s="26"/>
      <c r="D227" s="14"/>
      <c r="E227" s="14"/>
      <c r="F227" s="14"/>
      <c r="G227" s="14"/>
      <c r="H227" s="14"/>
      <c r="I227" s="14"/>
      <c r="J227" s="14"/>
      <c r="K227" s="17"/>
      <c r="L227" s="17"/>
      <c r="M227" s="17"/>
      <c r="N227" s="17"/>
      <c r="O227" s="12"/>
      <c r="P227" s="12"/>
      <c r="Q227" s="12"/>
    </row>
    <row r="228" spans="1:17" s="13" customFormat="1">
      <c r="A228" s="18"/>
      <c r="B228" s="25"/>
      <c r="C228" s="26"/>
      <c r="D228" s="14"/>
      <c r="E228" s="14"/>
      <c r="F228" s="14"/>
      <c r="G228" s="14"/>
      <c r="H228" s="14"/>
      <c r="I228" s="14"/>
      <c r="J228" s="18"/>
      <c r="K228" s="27"/>
      <c r="L228" s="27"/>
      <c r="M228" s="18"/>
      <c r="N228" s="18"/>
      <c r="O228" s="18"/>
      <c r="P228" s="18"/>
      <c r="Q228" s="18"/>
    </row>
    <row r="229" spans="1:17" s="13" customFormat="1">
      <c r="A229" s="18"/>
      <c r="B229" s="25"/>
      <c r="C229" s="26"/>
      <c r="D229" s="14"/>
      <c r="E229" s="14"/>
      <c r="F229" s="14"/>
      <c r="G229" s="14"/>
      <c r="H229" s="14"/>
      <c r="I229" s="14"/>
      <c r="J229" s="14"/>
      <c r="K229" s="17"/>
      <c r="L229" s="17"/>
      <c r="M229" s="14"/>
      <c r="N229" s="14"/>
      <c r="O229" s="16"/>
      <c r="P229" s="16"/>
      <c r="Q229" s="16"/>
    </row>
    <row r="230" spans="1:17" s="13" customFormat="1">
      <c r="A230" s="18"/>
      <c r="B230" s="25"/>
      <c r="C230" s="26"/>
      <c r="D230" s="14"/>
      <c r="E230" s="14"/>
      <c r="F230" s="14"/>
      <c r="G230" s="14"/>
      <c r="H230" s="14"/>
      <c r="I230" s="14"/>
      <c r="J230" s="14"/>
      <c r="K230" s="17"/>
      <c r="L230" s="17"/>
      <c r="M230" s="17"/>
      <c r="N230" s="17"/>
      <c r="O230" s="12"/>
      <c r="P230" s="12"/>
      <c r="Q230" s="12"/>
    </row>
    <row r="231" spans="1:17" s="13" customFormat="1">
      <c r="A231" s="18"/>
      <c r="B231" s="25"/>
      <c r="C231" s="26"/>
      <c r="D231" s="14"/>
      <c r="E231" s="14"/>
      <c r="F231" s="14"/>
      <c r="G231" s="14"/>
      <c r="H231" s="14"/>
      <c r="I231" s="14"/>
      <c r="J231" s="18"/>
      <c r="K231" s="27"/>
      <c r="L231" s="27"/>
      <c r="M231" s="18"/>
      <c r="N231" s="18"/>
      <c r="O231" s="18"/>
      <c r="P231" s="18"/>
      <c r="Q231" s="18"/>
    </row>
    <row r="232" spans="1:17" s="13" customFormat="1">
      <c r="A232" s="18"/>
      <c r="B232" s="25"/>
      <c r="C232" s="26"/>
      <c r="D232" s="14"/>
      <c r="E232" s="14"/>
      <c r="F232" s="14"/>
      <c r="G232" s="14"/>
      <c r="H232" s="14"/>
      <c r="I232" s="14"/>
      <c r="J232" s="14"/>
      <c r="K232" s="17"/>
      <c r="L232" s="17"/>
      <c r="M232" s="14"/>
      <c r="N232" s="14"/>
      <c r="O232" s="16"/>
      <c r="P232" s="16"/>
      <c r="Q232" s="16"/>
    </row>
    <row r="233" spans="1:17" s="13" customFormat="1">
      <c r="A233" s="18"/>
      <c r="B233" s="25"/>
      <c r="C233" s="26"/>
      <c r="D233" s="14"/>
      <c r="E233" s="14"/>
      <c r="F233" s="14"/>
      <c r="G233" s="14"/>
      <c r="H233" s="14"/>
      <c r="I233" s="14"/>
      <c r="J233" s="14"/>
      <c r="K233" s="17"/>
      <c r="L233" s="17"/>
      <c r="M233" s="17"/>
      <c r="N233" s="17"/>
      <c r="O233" s="12"/>
      <c r="P233" s="12"/>
      <c r="Q233" s="12"/>
    </row>
    <row r="234" spans="1:17" s="13" customFormat="1">
      <c r="A234" s="18"/>
      <c r="B234" s="25"/>
      <c r="C234" s="26"/>
      <c r="D234" s="14"/>
      <c r="E234" s="14"/>
      <c r="F234" s="14"/>
      <c r="G234" s="14"/>
      <c r="H234" s="14"/>
      <c r="I234" s="14"/>
      <c r="J234" s="18"/>
      <c r="K234" s="27"/>
      <c r="L234" s="27"/>
      <c r="M234" s="18"/>
      <c r="N234" s="18"/>
      <c r="O234" s="18"/>
      <c r="P234" s="18"/>
      <c r="Q234" s="18"/>
    </row>
    <row r="235" spans="1:17" s="13" customFormat="1">
      <c r="A235" s="18"/>
      <c r="B235" s="25"/>
      <c r="C235" s="26"/>
      <c r="D235" s="14"/>
      <c r="E235" s="14"/>
      <c r="F235" s="14"/>
      <c r="G235" s="14"/>
      <c r="H235" s="14"/>
      <c r="I235" s="14"/>
      <c r="J235" s="14"/>
      <c r="K235" s="17"/>
      <c r="L235" s="17"/>
      <c r="M235" s="14"/>
      <c r="N235" s="14"/>
      <c r="O235" s="16"/>
      <c r="P235" s="16"/>
      <c r="Q235" s="16"/>
    </row>
    <row r="236" spans="1:17" s="13" customFormat="1">
      <c r="A236" s="18"/>
      <c r="B236" s="25"/>
      <c r="C236" s="26"/>
      <c r="D236" s="14"/>
      <c r="E236" s="14"/>
      <c r="F236" s="14"/>
      <c r="G236" s="14"/>
      <c r="H236" s="14"/>
      <c r="I236" s="14"/>
      <c r="J236" s="14"/>
      <c r="K236" s="17"/>
      <c r="L236" s="17"/>
      <c r="M236" s="17"/>
      <c r="N236" s="17"/>
      <c r="O236" s="12"/>
      <c r="P236" s="12"/>
      <c r="Q236" s="12"/>
    </row>
    <row r="237" spans="1:17" s="13" customFormat="1">
      <c r="A237" s="18"/>
      <c r="B237" s="25"/>
      <c r="C237" s="32"/>
      <c r="D237" s="14"/>
      <c r="E237" s="14"/>
      <c r="F237" s="14"/>
      <c r="G237" s="14"/>
      <c r="H237" s="14"/>
      <c r="I237" s="14"/>
      <c r="J237" s="18"/>
      <c r="K237" s="27"/>
      <c r="L237" s="27"/>
      <c r="M237" s="27"/>
      <c r="N237" s="27"/>
      <c r="O237" s="27"/>
      <c r="P237" s="27"/>
      <c r="Q237" s="27"/>
    </row>
    <row r="238" spans="1:17" s="13" customFormat="1">
      <c r="A238" s="18"/>
      <c r="B238" s="25"/>
      <c r="C238" s="32"/>
      <c r="D238" s="14"/>
      <c r="E238" s="14"/>
      <c r="F238" s="14"/>
      <c r="G238" s="14"/>
      <c r="H238" s="14"/>
      <c r="I238" s="14"/>
      <c r="J238" s="14"/>
      <c r="K238" s="17"/>
      <c r="L238" s="17"/>
      <c r="M238" s="17"/>
      <c r="N238" s="17"/>
      <c r="O238" s="12"/>
      <c r="P238" s="12"/>
      <c r="Q238" s="12"/>
    </row>
    <row r="239" spans="1:17" s="13" customFormat="1">
      <c r="A239" s="18"/>
      <c r="B239" s="25"/>
      <c r="C239" s="26"/>
      <c r="D239" s="14"/>
      <c r="E239" s="14"/>
      <c r="F239" s="14"/>
      <c r="G239" s="14"/>
      <c r="H239" s="14"/>
      <c r="I239" s="14"/>
      <c r="J239" s="14"/>
      <c r="K239" s="17"/>
      <c r="L239" s="17"/>
      <c r="M239" s="17"/>
      <c r="N239" s="17"/>
      <c r="O239" s="12"/>
      <c r="P239" s="12"/>
      <c r="Q239" s="12"/>
    </row>
    <row r="240" spans="1:17" s="13" customFormat="1">
      <c r="A240" s="18"/>
      <c r="B240" s="25"/>
      <c r="C240" s="26"/>
      <c r="D240" s="14"/>
      <c r="E240" s="14"/>
      <c r="F240" s="14"/>
      <c r="G240" s="14"/>
      <c r="H240" s="14"/>
      <c r="I240" s="14"/>
      <c r="J240" s="18"/>
      <c r="K240" s="27"/>
      <c r="L240" s="27"/>
      <c r="M240" s="18"/>
      <c r="N240" s="18"/>
      <c r="O240" s="18"/>
      <c r="P240" s="18"/>
      <c r="Q240" s="18"/>
    </row>
    <row r="241" spans="1:17" s="13" customFormat="1">
      <c r="A241" s="18"/>
      <c r="B241" s="25"/>
      <c r="C241" s="26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6"/>
      <c r="P241" s="16"/>
      <c r="Q241" s="16"/>
    </row>
    <row r="242" spans="1:17" s="13" customFormat="1">
      <c r="A242" s="18"/>
      <c r="B242" s="25"/>
      <c r="C242" s="26"/>
      <c r="D242" s="14"/>
      <c r="E242" s="14"/>
      <c r="F242" s="14"/>
      <c r="G242" s="14"/>
      <c r="H242" s="14"/>
      <c r="I242" s="14"/>
      <c r="J242" s="14"/>
      <c r="K242" s="17"/>
      <c r="L242" s="17"/>
      <c r="M242" s="17"/>
      <c r="N242" s="17"/>
      <c r="O242" s="12"/>
      <c r="P242" s="12"/>
      <c r="Q242" s="12"/>
    </row>
    <row r="243" spans="1:17" s="13" customFormat="1">
      <c r="A243" s="18"/>
      <c r="B243" s="25"/>
      <c r="C243" s="32"/>
      <c r="D243" s="14"/>
      <c r="E243" s="14"/>
      <c r="F243" s="14"/>
      <c r="G243" s="14"/>
      <c r="H243" s="14"/>
      <c r="I243" s="14"/>
      <c r="J243" s="18"/>
      <c r="K243" s="27"/>
      <c r="L243" s="27"/>
      <c r="M243" s="27"/>
      <c r="N243" s="27"/>
      <c r="O243" s="27"/>
      <c r="P243" s="27"/>
      <c r="Q243" s="27"/>
    </row>
    <row r="244" spans="1:17" s="13" customFormat="1">
      <c r="A244" s="18"/>
      <c r="B244" s="25"/>
      <c r="C244" s="32"/>
      <c r="D244" s="14"/>
      <c r="E244" s="14"/>
      <c r="F244" s="14"/>
      <c r="G244" s="14"/>
      <c r="H244" s="14"/>
      <c r="I244" s="14"/>
      <c r="J244" s="14"/>
      <c r="K244" s="17"/>
      <c r="L244" s="17"/>
      <c r="M244" s="17"/>
      <c r="N244" s="17"/>
      <c r="O244" s="12"/>
      <c r="P244" s="12"/>
      <c r="Q244" s="12"/>
    </row>
    <row r="245" spans="1:17" s="13" customFormat="1">
      <c r="A245" s="18"/>
      <c r="B245" s="25"/>
      <c r="C245" s="26"/>
      <c r="D245" s="14"/>
      <c r="E245" s="14"/>
      <c r="F245" s="14"/>
      <c r="G245" s="14"/>
      <c r="H245" s="14"/>
      <c r="I245" s="14"/>
      <c r="J245" s="14"/>
      <c r="K245" s="17"/>
      <c r="L245" s="17"/>
      <c r="M245" s="17"/>
      <c r="N245" s="17"/>
      <c r="O245" s="12"/>
      <c r="P245" s="12"/>
      <c r="Q245" s="12"/>
    </row>
    <row r="246" spans="1:17" s="13" customFormat="1">
      <c r="A246" s="18"/>
      <c r="B246" s="25"/>
      <c r="C246" s="26"/>
      <c r="D246" s="14"/>
      <c r="E246" s="14"/>
      <c r="F246" s="14"/>
      <c r="G246" s="14"/>
      <c r="H246" s="14"/>
      <c r="I246" s="14"/>
      <c r="J246" s="18"/>
      <c r="K246" s="27"/>
      <c r="L246" s="27"/>
      <c r="M246" s="18"/>
      <c r="N246" s="18"/>
      <c r="O246" s="18"/>
      <c r="P246" s="18"/>
      <c r="Q246" s="18"/>
    </row>
    <row r="247" spans="1:17" s="13" customFormat="1">
      <c r="A247" s="18"/>
      <c r="B247" s="25"/>
      <c r="C247" s="26"/>
      <c r="D247" s="14"/>
      <c r="E247" s="14"/>
      <c r="F247" s="14"/>
      <c r="G247" s="14"/>
      <c r="H247" s="14"/>
      <c r="I247" s="14"/>
      <c r="J247" s="14"/>
      <c r="K247" s="17"/>
      <c r="L247" s="17"/>
      <c r="M247" s="14"/>
      <c r="N247" s="14"/>
      <c r="O247" s="16"/>
      <c r="P247" s="16"/>
      <c r="Q247" s="16"/>
    </row>
    <row r="248" spans="1:17" s="13" customFormat="1">
      <c r="A248" s="18"/>
      <c r="B248" s="25"/>
      <c r="C248" s="26"/>
      <c r="D248" s="14"/>
      <c r="E248" s="14"/>
      <c r="F248" s="14"/>
      <c r="G248" s="14"/>
      <c r="H248" s="14"/>
      <c r="I248" s="14"/>
      <c r="J248" s="14"/>
      <c r="K248" s="17"/>
      <c r="L248" s="17"/>
      <c r="M248" s="17"/>
      <c r="N248" s="17"/>
      <c r="O248" s="12"/>
      <c r="P248" s="12"/>
      <c r="Q248" s="12"/>
    </row>
    <row r="249" spans="1:17" s="13" customFormat="1">
      <c r="A249" s="18"/>
      <c r="B249" s="25"/>
      <c r="C249" s="26"/>
      <c r="D249" s="14"/>
      <c r="E249" s="14"/>
      <c r="F249" s="14"/>
      <c r="G249" s="14"/>
      <c r="H249" s="14"/>
      <c r="I249" s="14"/>
      <c r="J249" s="18"/>
      <c r="K249" s="27"/>
      <c r="L249" s="27"/>
      <c r="M249" s="18"/>
      <c r="N249" s="18"/>
      <c r="O249" s="18"/>
      <c r="P249" s="18"/>
      <c r="Q249" s="18"/>
    </row>
    <row r="250" spans="1:17" s="13" customFormat="1">
      <c r="A250" s="18"/>
      <c r="B250" s="25"/>
      <c r="C250" s="26"/>
      <c r="D250" s="14"/>
      <c r="E250" s="14"/>
      <c r="F250" s="14"/>
      <c r="G250" s="14"/>
      <c r="H250" s="14"/>
      <c r="I250" s="14"/>
      <c r="J250" s="14"/>
      <c r="K250" s="17"/>
      <c r="L250" s="17"/>
      <c r="M250" s="14"/>
      <c r="N250" s="14"/>
      <c r="O250" s="16"/>
      <c r="P250" s="16"/>
      <c r="Q250" s="16"/>
    </row>
    <row r="251" spans="1:17" s="13" customFormat="1">
      <c r="A251" s="18"/>
      <c r="B251" s="25"/>
      <c r="C251" s="26"/>
      <c r="D251" s="14"/>
      <c r="E251" s="14"/>
      <c r="F251" s="14"/>
      <c r="G251" s="14"/>
      <c r="H251" s="14"/>
      <c r="I251" s="14"/>
      <c r="J251" s="14"/>
      <c r="K251" s="17"/>
      <c r="L251" s="17"/>
      <c r="M251" s="17"/>
      <c r="N251" s="17"/>
      <c r="O251" s="12"/>
      <c r="P251" s="12"/>
      <c r="Q251" s="12"/>
    </row>
    <row r="252" spans="1:17" s="13" customFormat="1">
      <c r="A252" s="18"/>
      <c r="B252" s="25"/>
      <c r="C252" s="26"/>
      <c r="D252" s="14"/>
      <c r="E252" s="14"/>
      <c r="F252" s="14"/>
      <c r="G252" s="14"/>
      <c r="H252" s="14"/>
      <c r="I252" s="14"/>
      <c r="J252" s="18"/>
      <c r="K252" s="27"/>
      <c r="L252" s="27"/>
      <c r="M252" s="18"/>
      <c r="N252" s="18"/>
      <c r="O252" s="18"/>
      <c r="P252" s="18"/>
      <c r="Q252" s="18"/>
    </row>
    <row r="253" spans="1:17" s="13" customFormat="1">
      <c r="A253" s="18"/>
      <c r="B253" s="25"/>
      <c r="C253" s="26"/>
      <c r="D253" s="14"/>
      <c r="E253" s="14"/>
      <c r="F253" s="14"/>
      <c r="G253" s="14"/>
      <c r="H253" s="14"/>
      <c r="I253" s="14"/>
      <c r="J253" s="14"/>
      <c r="K253" s="17"/>
      <c r="L253" s="17"/>
      <c r="M253" s="14"/>
      <c r="N253" s="14"/>
      <c r="O253" s="16"/>
      <c r="P253" s="16"/>
      <c r="Q253" s="16"/>
    </row>
    <row r="254" spans="1:17" s="13" customFormat="1">
      <c r="A254" s="18"/>
      <c r="B254" s="25"/>
      <c r="C254" s="26"/>
      <c r="D254" s="14"/>
      <c r="E254" s="14"/>
      <c r="F254" s="14"/>
      <c r="G254" s="14"/>
      <c r="H254" s="14"/>
      <c r="I254" s="14"/>
      <c r="J254" s="14"/>
      <c r="K254" s="17"/>
      <c r="L254" s="17"/>
      <c r="M254" s="17"/>
      <c r="N254" s="17"/>
      <c r="O254" s="12"/>
      <c r="P254" s="12"/>
      <c r="Q254" s="12"/>
    </row>
    <row r="255" spans="1:17" s="13" customFormat="1">
      <c r="A255" s="236"/>
      <c r="B255" s="25"/>
      <c r="C255" s="466"/>
      <c r="D255" s="466"/>
      <c r="E255" s="466"/>
      <c r="F255" s="466"/>
      <c r="G255" s="466"/>
      <c r="H255" s="466"/>
      <c r="I255" s="236"/>
      <c r="J255" s="236"/>
      <c r="K255" s="236"/>
      <c r="L255" s="236"/>
      <c r="M255" s="236"/>
      <c r="N255" s="236"/>
      <c r="O255" s="236"/>
      <c r="P255" s="236"/>
      <c r="Q255" s="236"/>
    </row>
    <row r="256" spans="1:17" s="13" customFormat="1">
      <c r="A256" s="18"/>
      <c r="B256" s="25"/>
      <c r="C256" s="32"/>
      <c r="D256" s="14"/>
      <c r="E256" s="14"/>
      <c r="F256" s="14"/>
      <c r="G256" s="14"/>
      <c r="H256" s="14"/>
      <c r="I256" s="14"/>
      <c r="J256" s="18"/>
      <c r="K256" s="27"/>
      <c r="L256" s="27"/>
      <c r="M256" s="27"/>
      <c r="N256" s="27"/>
      <c r="O256" s="27"/>
      <c r="P256" s="27"/>
      <c r="Q256" s="27"/>
    </row>
    <row r="257" spans="1:17" s="13" customFormat="1">
      <c r="A257" s="18"/>
      <c r="B257" s="25"/>
      <c r="C257" s="32"/>
      <c r="D257" s="14"/>
      <c r="E257" s="14"/>
      <c r="F257" s="14"/>
      <c r="G257" s="14"/>
      <c r="H257" s="14"/>
      <c r="I257" s="14"/>
      <c r="J257" s="14"/>
      <c r="K257" s="17"/>
      <c r="L257" s="17"/>
      <c r="M257" s="17"/>
      <c r="N257" s="17"/>
      <c r="O257" s="12"/>
      <c r="P257" s="12"/>
      <c r="Q257" s="12"/>
    </row>
    <row r="258" spans="1:17" s="13" customFormat="1">
      <c r="A258" s="18"/>
      <c r="B258" s="25"/>
      <c r="C258" s="26"/>
      <c r="D258" s="14"/>
      <c r="E258" s="14"/>
      <c r="F258" s="14"/>
      <c r="G258" s="14"/>
      <c r="H258" s="14"/>
      <c r="I258" s="14"/>
      <c r="J258" s="14"/>
      <c r="K258" s="17"/>
      <c r="L258" s="17"/>
      <c r="M258" s="17"/>
      <c r="N258" s="17"/>
      <c r="O258" s="12"/>
      <c r="P258" s="12"/>
      <c r="Q258" s="12"/>
    </row>
    <row r="259" spans="1:17" s="13" customFormat="1">
      <c r="A259" s="18"/>
      <c r="B259" s="25"/>
      <c r="C259" s="26"/>
      <c r="D259" s="14"/>
      <c r="E259" s="14"/>
      <c r="F259" s="14"/>
      <c r="G259" s="14"/>
      <c r="H259" s="14"/>
      <c r="I259" s="14"/>
      <c r="J259" s="18"/>
      <c r="K259" s="27"/>
      <c r="L259" s="27"/>
      <c r="M259" s="18"/>
      <c r="N259" s="18"/>
      <c r="O259" s="18"/>
      <c r="P259" s="18"/>
      <c r="Q259" s="18"/>
    </row>
    <row r="260" spans="1:17" s="13" customFormat="1">
      <c r="A260" s="18"/>
      <c r="B260" s="25"/>
      <c r="C260" s="26"/>
      <c r="D260" s="14"/>
      <c r="E260" s="14"/>
      <c r="F260" s="14"/>
      <c r="G260" s="14"/>
      <c r="H260" s="14"/>
      <c r="I260" s="14"/>
      <c r="J260" s="14"/>
      <c r="K260" s="17"/>
      <c r="L260" s="17"/>
      <c r="M260" s="14"/>
      <c r="N260" s="14"/>
      <c r="O260" s="16"/>
      <c r="P260" s="16"/>
      <c r="Q260" s="16"/>
    </row>
    <row r="261" spans="1:17" s="13" customFormat="1">
      <c r="A261" s="18"/>
      <c r="B261" s="25"/>
      <c r="C261" s="26"/>
      <c r="D261" s="14"/>
      <c r="E261" s="14"/>
      <c r="F261" s="14"/>
      <c r="G261" s="14"/>
      <c r="H261" s="14"/>
      <c r="I261" s="14"/>
      <c r="J261" s="14"/>
      <c r="K261" s="17"/>
      <c r="L261" s="17"/>
      <c r="M261" s="17"/>
      <c r="N261" s="17"/>
      <c r="O261" s="12"/>
      <c r="P261" s="12"/>
      <c r="Q261" s="12"/>
    </row>
    <row r="262" spans="1:17" s="13" customFormat="1">
      <c r="A262" s="18"/>
      <c r="B262" s="25"/>
      <c r="C262" s="26"/>
      <c r="D262" s="14"/>
      <c r="E262" s="14"/>
      <c r="F262" s="14"/>
      <c r="G262" s="14"/>
      <c r="H262" s="14"/>
      <c r="I262" s="14"/>
      <c r="J262" s="18"/>
      <c r="K262" s="27"/>
      <c r="L262" s="27"/>
      <c r="M262" s="18"/>
      <c r="N262" s="18"/>
      <c r="O262" s="18"/>
      <c r="P262" s="18"/>
      <c r="Q262" s="18"/>
    </row>
    <row r="263" spans="1:17" s="13" customFormat="1">
      <c r="A263" s="18"/>
      <c r="B263" s="25"/>
      <c r="C263" s="26"/>
      <c r="D263" s="14"/>
      <c r="E263" s="14"/>
      <c r="F263" s="14"/>
      <c r="G263" s="14"/>
      <c r="H263" s="14"/>
      <c r="I263" s="14"/>
      <c r="J263" s="14"/>
      <c r="K263" s="17"/>
      <c r="L263" s="17"/>
      <c r="M263" s="14"/>
      <c r="N263" s="14"/>
      <c r="O263" s="16"/>
      <c r="P263" s="16"/>
      <c r="Q263" s="16"/>
    </row>
    <row r="264" spans="1:17" s="13" customFormat="1">
      <c r="A264" s="18"/>
      <c r="B264" s="25"/>
      <c r="C264" s="26"/>
      <c r="D264" s="14"/>
      <c r="E264" s="14"/>
      <c r="F264" s="14"/>
      <c r="G264" s="14"/>
      <c r="H264" s="14"/>
      <c r="I264" s="14"/>
      <c r="J264" s="14"/>
      <c r="K264" s="17"/>
      <c r="L264" s="17"/>
      <c r="M264" s="17"/>
      <c r="N264" s="17"/>
      <c r="O264" s="12"/>
      <c r="P264" s="12"/>
      <c r="Q264" s="12"/>
    </row>
    <row r="265" spans="1:17" s="34" customFormat="1" ht="14.25">
      <c r="A265" s="446"/>
      <c r="B265" s="446"/>
      <c r="C265" s="446"/>
      <c r="D265" s="446"/>
      <c r="E265" s="446"/>
      <c r="F265" s="446"/>
      <c r="G265" s="446"/>
      <c r="H265" s="446"/>
      <c r="I265" s="18"/>
      <c r="J265" s="18"/>
      <c r="K265" s="27"/>
      <c r="L265" s="27"/>
      <c r="M265" s="18"/>
      <c r="N265" s="18"/>
      <c r="O265" s="18"/>
      <c r="P265" s="18"/>
      <c r="Q265" s="18"/>
    </row>
    <row r="266" spans="1:17" s="34" customFormat="1">
      <c r="A266" s="446"/>
      <c r="B266" s="446"/>
      <c r="C266" s="446"/>
      <c r="D266" s="446"/>
      <c r="E266" s="446"/>
      <c r="F266" s="446"/>
      <c r="G266" s="446"/>
      <c r="H266" s="446"/>
      <c r="I266" s="18"/>
      <c r="J266" s="14"/>
      <c r="K266" s="17"/>
      <c r="L266" s="17"/>
      <c r="M266" s="14"/>
      <c r="N266" s="14"/>
      <c r="O266" s="16"/>
      <c r="P266" s="16"/>
      <c r="Q266" s="16"/>
    </row>
    <row r="267" spans="1:17" s="34" customFormat="1">
      <c r="A267" s="446"/>
      <c r="B267" s="446"/>
      <c r="C267" s="446"/>
      <c r="D267" s="446"/>
      <c r="E267" s="446"/>
      <c r="F267" s="446"/>
      <c r="G267" s="446"/>
      <c r="H267" s="446"/>
      <c r="I267" s="18"/>
      <c r="J267" s="14"/>
      <c r="K267" s="17"/>
      <c r="L267" s="17"/>
      <c r="M267" s="17"/>
      <c r="N267" s="17"/>
      <c r="O267" s="12"/>
      <c r="P267" s="12"/>
      <c r="Q267" s="12"/>
    </row>
    <row r="268" spans="1:17" s="13" customFormat="1">
      <c r="A268" s="18"/>
      <c r="B268" s="25"/>
      <c r="C268" s="26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1:17">
      <c r="A269" s="35"/>
      <c r="C269" s="37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</row>
    <row r="270" spans="1:17">
      <c r="A270" s="35"/>
      <c r="C270" s="37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</row>
    <row r="271" spans="1:17">
      <c r="A271" s="35"/>
      <c r="C271" s="37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</row>
    <row r="272" spans="1:17">
      <c r="A272" s="35"/>
      <c r="C272" s="37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</row>
    <row r="273" spans="1:14">
      <c r="A273" s="35"/>
      <c r="C273" s="37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</row>
    <row r="274" spans="1:14">
      <c r="A274" s="35"/>
      <c r="C274" s="37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</row>
    <row r="275" spans="1:14">
      <c r="A275" s="35"/>
      <c r="C275" s="37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</row>
    <row r="276" spans="1:14">
      <c r="A276" s="35"/>
      <c r="C276" s="37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</row>
    <row r="277" spans="1:14">
      <c r="A277" s="35"/>
      <c r="C277" s="37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</row>
    <row r="278" spans="1:14">
      <c r="A278" s="35"/>
      <c r="C278" s="37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</row>
    <row r="279" spans="1:14">
      <c r="A279" s="35"/>
      <c r="C279" s="37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</row>
    <row r="280" spans="1:14">
      <c r="A280" s="35"/>
      <c r="C280" s="37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</row>
    <row r="281" spans="1:14">
      <c r="A281" s="35"/>
      <c r="C281" s="37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</row>
    <row r="282" spans="1:14">
      <c r="A282" s="35"/>
      <c r="C282" s="37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</row>
    <row r="283" spans="1:14">
      <c r="A283" s="35"/>
      <c r="C283" s="37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</row>
    <row r="284" spans="1:14">
      <c r="A284" s="35"/>
      <c r="C284" s="37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</row>
    <row r="285" spans="1:14">
      <c r="A285" s="35"/>
      <c r="C285" s="37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</row>
    <row r="286" spans="1:14">
      <c r="A286" s="35"/>
      <c r="C286" s="37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</row>
    <row r="287" spans="1:14">
      <c r="A287" s="35"/>
      <c r="C287" s="37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</row>
    <row r="288" spans="1:14">
      <c r="A288" s="35"/>
      <c r="C288" s="37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</row>
    <row r="289" spans="1:14">
      <c r="A289" s="35"/>
      <c r="C289" s="37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</row>
    <row r="290" spans="1:14">
      <c r="A290" s="35"/>
      <c r="C290" s="37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</row>
    <row r="291" spans="1:14">
      <c r="A291" s="35"/>
      <c r="C291" s="37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</row>
    <row r="292" spans="1:14">
      <c r="A292" s="35"/>
      <c r="C292" s="37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</row>
    <row r="293" spans="1:14">
      <c r="A293" s="35"/>
      <c r="C293" s="37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</row>
    <row r="294" spans="1:14">
      <c r="A294" s="35"/>
      <c r="C294" s="37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</row>
    <row r="295" spans="1:14">
      <c r="A295" s="35"/>
      <c r="C295" s="37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</row>
    <row r="296" spans="1:14">
      <c r="A296" s="35"/>
      <c r="C296" s="37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</row>
    <row r="297" spans="1:14">
      <c r="A297" s="35"/>
      <c r="C297" s="37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</row>
    <row r="298" spans="1:14">
      <c r="A298" s="35"/>
      <c r="C298" s="37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</row>
    <row r="299" spans="1:14">
      <c r="A299" s="35"/>
      <c r="C299" s="37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</row>
    <row r="300" spans="1:14">
      <c r="A300" s="35"/>
      <c r="C300" s="37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</row>
    <row r="301" spans="1:14">
      <c r="A301" s="35"/>
      <c r="C301" s="37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</row>
    <row r="302" spans="1:14">
      <c r="A302" s="35"/>
      <c r="C302" s="37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</row>
    <row r="303" spans="1:14">
      <c r="A303" s="35"/>
      <c r="C303" s="37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</row>
    <row r="304" spans="1:14">
      <c r="A304" s="35"/>
      <c r="C304" s="37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</row>
    <row r="305" spans="1:14">
      <c r="A305" s="35"/>
      <c r="C305" s="37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</row>
    <row r="306" spans="1:14">
      <c r="A306" s="35"/>
      <c r="C306" s="37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</row>
    <row r="307" spans="1:14">
      <c r="A307" s="35"/>
      <c r="C307" s="37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</row>
    <row r="308" spans="1:14">
      <c r="A308" s="35"/>
      <c r="C308" s="37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</row>
    <row r="309" spans="1:14">
      <c r="A309" s="35"/>
      <c r="C309" s="37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</row>
    <row r="310" spans="1:14">
      <c r="A310" s="35"/>
      <c r="C310" s="37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</row>
    <row r="311" spans="1:14">
      <c r="A311" s="35"/>
      <c r="C311" s="37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</row>
    <row r="312" spans="1:14">
      <c r="A312" s="35"/>
      <c r="C312" s="37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</row>
    <row r="313" spans="1:14">
      <c r="A313" s="35"/>
      <c r="C313" s="37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</row>
    <row r="314" spans="1:14">
      <c r="A314" s="35"/>
      <c r="C314" s="37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</row>
    <row r="315" spans="1:14">
      <c r="A315" s="35"/>
      <c r="C315" s="37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</row>
    <row r="316" spans="1:14">
      <c r="A316" s="35"/>
      <c r="C316" s="37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</row>
    <row r="317" spans="1:14">
      <c r="A317" s="35"/>
      <c r="C317" s="37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</row>
    <row r="318" spans="1:14">
      <c r="A318" s="35"/>
      <c r="C318" s="37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</row>
    <row r="319" spans="1:14">
      <c r="A319" s="35"/>
      <c r="C319" s="37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</row>
    <row r="320" spans="1:14">
      <c r="A320" s="35"/>
      <c r="C320" s="37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</row>
    <row r="321" spans="1:14">
      <c r="A321" s="35"/>
      <c r="C321" s="37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</row>
    <row r="322" spans="1:14">
      <c r="A322" s="35"/>
      <c r="C322" s="37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</row>
    <row r="323" spans="1:14">
      <c r="A323" s="35"/>
      <c r="C323" s="37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</row>
    <row r="324" spans="1:14">
      <c r="A324" s="35"/>
      <c r="C324" s="37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</row>
    <row r="325" spans="1:14">
      <c r="A325" s="35"/>
      <c r="C325" s="37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</row>
    <row r="326" spans="1:14">
      <c r="A326" s="35"/>
      <c r="C326" s="37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</row>
    <row r="327" spans="1:14">
      <c r="A327" s="35"/>
      <c r="C327" s="37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</row>
    <row r="328" spans="1:14">
      <c r="A328" s="35"/>
      <c r="C328" s="37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</row>
    <row r="329" spans="1:14">
      <c r="A329" s="35"/>
      <c r="C329" s="37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</row>
    <row r="330" spans="1:14">
      <c r="A330" s="35"/>
      <c r="C330" s="37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</row>
    <row r="331" spans="1:14">
      <c r="A331" s="35"/>
      <c r="C331" s="37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</row>
    <row r="332" spans="1:14">
      <c r="A332" s="35"/>
      <c r="C332" s="37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</row>
    <row r="333" spans="1:14">
      <c r="A333" s="35"/>
      <c r="C333" s="37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</row>
    <row r="334" spans="1:14">
      <c r="A334" s="35"/>
      <c r="C334" s="37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</row>
    <row r="335" spans="1:14">
      <c r="A335" s="35"/>
      <c r="C335" s="37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</row>
    <row r="336" spans="1:14">
      <c r="A336" s="35"/>
      <c r="C336" s="37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</row>
    <row r="337" spans="1:14">
      <c r="A337" s="35"/>
      <c r="C337" s="37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</row>
    <row r="338" spans="1:14">
      <c r="A338" s="35"/>
      <c r="C338" s="37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</row>
    <row r="339" spans="1:14">
      <c r="A339" s="35"/>
      <c r="C339" s="37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</row>
    <row r="340" spans="1:14">
      <c r="A340" s="35"/>
      <c r="C340" s="37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</row>
    <row r="341" spans="1:14">
      <c r="A341" s="35"/>
      <c r="C341" s="37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</row>
    <row r="342" spans="1:14">
      <c r="A342" s="35"/>
      <c r="C342" s="37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</row>
    <row r="343" spans="1:14">
      <c r="A343" s="35"/>
      <c r="C343" s="37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</row>
    <row r="344" spans="1:14">
      <c r="A344" s="35"/>
      <c r="C344" s="37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</row>
    <row r="345" spans="1:14">
      <c r="A345" s="35"/>
      <c r="C345" s="37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</row>
    <row r="346" spans="1:14">
      <c r="A346" s="35"/>
      <c r="C346" s="37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</row>
    <row r="347" spans="1:14">
      <c r="A347" s="35"/>
      <c r="C347" s="37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</row>
    <row r="348" spans="1:14">
      <c r="A348" s="35"/>
      <c r="C348" s="37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</row>
    <row r="349" spans="1:14">
      <c r="A349" s="35"/>
      <c r="C349" s="37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</row>
    <row r="350" spans="1:14">
      <c r="A350" s="35"/>
      <c r="C350" s="37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</row>
    <row r="351" spans="1:14">
      <c r="A351" s="35"/>
      <c r="C351" s="37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</row>
    <row r="352" spans="1:14">
      <c r="A352" s="35"/>
      <c r="C352" s="37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</row>
    <row r="353" spans="1:14">
      <c r="A353" s="35"/>
      <c r="C353" s="37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</row>
    <row r="354" spans="1:14">
      <c r="A354" s="35"/>
      <c r="C354" s="37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</row>
    <row r="355" spans="1:14">
      <c r="A355" s="35"/>
      <c r="C355" s="37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</row>
    <row r="356" spans="1:14">
      <c r="A356" s="35"/>
      <c r="C356" s="37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</row>
    <row r="357" spans="1:14">
      <c r="A357" s="35"/>
      <c r="C357" s="37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</row>
    <row r="358" spans="1:14">
      <c r="A358" s="35"/>
      <c r="C358" s="37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</row>
    <row r="359" spans="1:14">
      <c r="A359" s="35"/>
      <c r="C359" s="37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</row>
    <row r="360" spans="1:14">
      <c r="A360" s="35"/>
      <c r="C360" s="37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</row>
    <row r="361" spans="1:14">
      <c r="A361" s="35"/>
      <c r="C361" s="37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</row>
    <row r="362" spans="1:14">
      <c r="A362" s="35"/>
      <c r="C362" s="37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</row>
    <row r="363" spans="1:14">
      <c r="A363" s="35"/>
      <c r="C363" s="37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</row>
    <row r="364" spans="1:14">
      <c r="A364" s="35"/>
      <c r="C364" s="37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</row>
    <row r="365" spans="1:14">
      <c r="A365" s="35"/>
      <c r="C365" s="37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</row>
    <row r="366" spans="1:14">
      <c r="A366" s="35"/>
      <c r="C366" s="37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</row>
    <row r="367" spans="1:14">
      <c r="A367" s="35"/>
      <c r="C367" s="37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</row>
    <row r="368" spans="1:14">
      <c r="A368" s="35"/>
      <c r="C368" s="37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</row>
    <row r="369" spans="1:14">
      <c r="A369" s="35"/>
      <c r="C369" s="37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</row>
    <row r="370" spans="1:14">
      <c r="A370" s="35"/>
      <c r="C370" s="37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</row>
    <row r="371" spans="1:14">
      <c r="A371" s="35"/>
      <c r="C371" s="37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</row>
    <row r="372" spans="1:14">
      <c r="A372" s="35"/>
      <c r="C372" s="37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</row>
    <row r="373" spans="1:14">
      <c r="A373" s="35"/>
      <c r="C373" s="37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</row>
    <row r="374" spans="1:14">
      <c r="A374" s="35"/>
      <c r="C374" s="37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</row>
    <row r="375" spans="1:14">
      <c r="A375" s="35"/>
      <c r="C375" s="37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</row>
    <row r="376" spans="1:14">
      <c r="A376" s="35"/>
      <c r="C376" s="37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</row>
    <row r="377" spans="1:14">
      <c r="A377" s="35"/>
      <c r="C377" s="37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</row>
    <row r="378" spans="1:14">
      <c r="A378" s="35"/>
      <c r="C378" s="37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</row>
    <row r="379" spans="1:14">
      <c r="A379" s="35"/>
      <c r="C379" s="37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</row>
    <row r="380" spans="1:14">
      <c r="A380" s="35"/>
      <c r="C380" s="37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</row>
    <row r="381" spans="1:14">
      <c r="A381" s="35"/>
      <c r="C381" s="37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</row>
    <row r="382" spans="1:14">
      <c r="A382" s="35"/>
      <c r="C382" s="37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</row>
    <row r="383" spans="1:14">
      <c r="A383" s="35"/>
      <c r="C383" s="37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</row>
    <row r="384" spans="1:14">
      <c r="A384" s="35"/>
      <c r="C384" s="37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</row>
    <row r="385" spans="1:14">
      <c r="A385" s="35"/>
      <c r="C385" s="37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</row>
    <row r="386" spans="1:14">
      <c r="A386" s="35"/>
      <c r="C386" s="37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</row>
    <row r="387" spans="1:14">
      <c r="A387" s="35"/>
      <c r="C387" s="37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</row>
    <row r="388" spans="1:14">
      <c r="A388" s="35"/>
      <c r="C388" s="37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</row>
    <row r="389" spans="1:14">
      <c r="A389" s="35"/>
      <c r="C389" s="37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</row>
    <row r="390" spans="1:14">
      <c r="A390" s="35"/>
      <c r="C390" s="37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</row>
    <row r="391" spans="1:14">
      <c r="A391" s="35"/>
      <c r="C391" s="37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</row>
    <row r="392" spans="1:14">
      <c r="A392" s="35"/>
      <c r="C392" s="37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</row>
    <row r="393" spans="1:14">
      <c r="A393" s="35"/>
      <c r="C393" s="37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</row>
    <row r="394" spans="1:14">
      <c r="A394" s="35"/>
      <c r="C394" s="37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</row>
  </sheetData>
  <mergeCells count="42">
    <mergeCell ref="O127:O128"/>
    <mergeCell ref="E12:O12"/>
    <mergeCell ref="K137:M137"/>
    <mergeCell ref="C203:H203"/>
    <mergeCell ref="C255:H255"/>
    <mergeCell ref="M127:M128"/>
    <mergeCell ref="M15:M19"/>
    <mergeCell ref="N17:N19"/>
    <mergeCell ref="A265:H267"/>
    <mergeCell ref="N127:N128"/>
    <mergeCell ref="H127:H128"/>
    <mergeCell ref="I127:I128"/>
    <mergeCell ref="J127:J128"/>
    <mergeCell ref="A127:C128"/>
    <mergeCell ref="D127:D128"/>
    <mergeCell ref="E127:E128"/>
    <mergeCell ref="F127:F128"/>
    <mergeCell ref="G127:G128"/>
    <mergeCell ref="K130:M130"/>
    <mergeCell ref="K134:M134"/>
    <mergeCell ref="K133:M133"/>
    <mergeCell ref="K127:K128"/>
    <mergeCell ref="L127:L128"/>
    <mergeCell ref="K131:M131"/>
    <mergeCell ref="A10:N11"/>
    <mergeCell ref="A12:A19"/>
    <mergeCell ref="B12:B19"/>
    <mergeCell ref="C12:C19"/>
    <mergeCell ref="D12:D19"/>
    <mergeCell ref="F13:L13"/>
    <mergeCell ref="G14:H14"/>
    <mergeCell ref="E15:E19"/>
    <mergeCell ref="I16:I19"/>
    <mergeCell ref="L16:L19"/>
    <mergeCell ref="F17:F19"/>
    <mergeCell ref="J17:J19"/>
    <mergeCell ref="G18:G19"/>
    <mergeCell ref="M3:N3"/>
    <mergeCell ref="A6:N6"/>
    <mergeCell ref="A7:N7"/>
    <mergeCell ref="A8:N8"/>
    <mergeCell ref="A9:N9"/>
  </mergeCells>
  <pageMargins left="0.70866141732283472" right="0.70866141732283472" top="0.74803149606299213" bottom="0.74803149606299213" header="0.31496062992125984" footer="0.31496062992125984"/>
  <pageSetup paperSize="9" scale="51" firstPageNumber="9" orientation="landscape" useFirstPageNumber="1" r:id="rId1"/>
  <headerFooter>
    <oddFooter>&amp;C&amp;P</oddFooter>
  </headerFooter>
  <rowBreaks count="5" manualBreakCount="5">
    <brk id="48" max="14" man="1"/>
    <brk id="87" max="14" man="1"/>
    <brk id="138" max="16383" man="1"/>
    <brk id="175" max="16383" man="1"/>
    <brk id="21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Uchwała Nr 374/2012</dc:title>
  <dc:subject>projekt budżetu na 2013r - zał. Nr 2  - wydatki</dc:subject>
  <dc:creator>Genowefa Gniadek</dc:creator>
  <cp:lastModifiedBy>marsub</cp:lastModifiedBy>
  <cp:lastPrinted>2018-07-16T06:23:52Z</cp:lastPrinted>
  <dcterms:created xsi:type="dcterms:W3CDTF">2011-09-13T09:57:08Z</dcterms:created>
  <dcterms:modified xsi:type="dcterms:W3CDTF">2018-07-16T06:23:56Z</dcterms:modified>
</cp:coreProperties>
</file>