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65" windowWidth="19320" windowHeight="8010"/>
  </bookViews>
  <sheets>
    <sheet name="Arkusz1" sheetId="1" r:id="rId1"/>
  </sheets>
  <definedNames>
    <definedName name="_xlnm.Print_Area" localSheetId="0">Arkusz1!$A$1:$G$194</definedName>
  </definedNames>
  <calcPr calcId="125725"/>
</workbook>
</file>

<file path=xl/calcChain.xml><?xml version="1.0" encoding="utf-8"?>
<calcChain xmlns="http://schemas.openxmlformats.org/spreadsheetml/2006/main">
  <c r="F175" i="1"/>
  <c r="F174"/>
  <c r="F173"/>
  <c r="F172"/>
  <c r="F171"/>
  <c r="F170"/>
  <c r="F169"/>
  <c r="F168"/>
  <c r="F177"/>
  <c r="F61"/>
  <c r="F176"/>
  <c r="F183"/>
  <c r="F109"/>
  <c r="E176"/>
  <c r="E113" l="1"/>
  <c r="E65"/>
  <c r="E53"/>
  <c r="F44" l="1"/>
  <c r="E118" l="1"/>
  <c r="F100" l="1"/>
  <c r="F52" l="1"/>
  <c r="F50" s="1"/>
  <c r="F88" l="1"/>
  <c r="E175" l="1"/>
  <c r="F99"/>
  <c r="E99" s="1"/>
  <c r="E100"/>
  <c r="G181"/>
  <c r="E181" s="1"/>
  <c r="G61"/>
  <c r="E66"/>
  <c r="G180" l="1"/>
  <c r="E180" s="1"/>
  <c r="G182"/>
  <c r="E182" s="1"/>
  <c r="F178"/>
  <c r="E178" s="1"/>
  <c r="F184"/>
  <c r="E177"/>
  <c r="F159"/>
  <c r="E159" s="1"/>
  <c r="E160"/>
  <c r="F162"/>
  <c r="E162" s="1"/>
  <c r="E163"/>
  <c r="E164"/>
  <c r="E117"/>
  <c r="F165"/>
  <c r="E165" s="1"/>
  <c r="E166"/>
  <c r="F89"/>
  <c r="E91"/>
  <c r="F93"/>
  <c r="F134"/>
  <c r="E134" s="1"/>
  <c r="E135"/>
  <c r="F35"/>
  <c r="E35" s="1"/>
  <c r="E36"/>
  <c r="G57"/>
  <c r="G47" s="1"/>
  <c r="E59"/>
  <c r="E26"/>
  <c r="E27"/>
  <c r="F161" l="1"/>
  <c r="E161" s="1"/>
  <c r="F125"/>
  <c r="E126"/>
  <c r="F15" l="1"/>
  <c r="E15" s="1"/>
  <c r="E16"/>
  <c r="E58"/>
  <c r="F57"/>
  <c r="E57" s="1"/>
  <c r="E107"/>
  <c r="F71"/>
  <c r="G60" l="1"/>
  <c r="E96"/>
  <c r="E97"/>
  <c r="F95"/>
  <c r="E95" s="1"/>
  <c r="E123" l="1"/>
  <c r="F122"/>
  <c r="E122" s="1"/>
  <c r="E115"/>
  <c r="F114"/>
  <c r="E106"/>
  <c r="E105"/>
  <c r="F104"/>
  <c r="E104" s="1"/>
  <c r="F23"/>
  <c r="G23"/>
  <c r="E116"/>
  <c r="F132"/>
  <c r="G29"/>
  <c r="G28"/>
  <c r="G84"/>
  <c r="E184"/>
  <c r="E183"/>
  <c r="F179"/>
  <c r="E179" s="1"/>
  <c r="G174"/>
  <c r="G173"/>
  <c r="G172"/>
  <c r="G171"/>
  <c r="G170"/>
  <c r="G169"/>
  <c r="J194" s="1"/>
  <c r="E158"/>
  <c r="E157"/>
  <c r="F156"/>
  <c r="E154"/>
  <c r="E153"/>
  <c r="F152"/>
  <c r="E152" s="1"/>
  <c r="E151"/>
  <c r="E150"/>
  <c r="E149"/>
  <c r="G148"/>
  <c r="F148"/>
  <c r="E147"/>
  <c r="E146"/>
  <c r="G145"/>
  <c r="F145"/>
  <c r="E144"/>
  <c r="G143"/>
  <c r="F143"/>
  <c r="E142"/>
  <c r="G141"/>
  <c r="F141"/>
  <c r="E140"/>
  <c r="E139"/>
  <c r="G138"/>
  <c r="F138"/>
  <c r="E133"/>
  <c r="G132"/>
  <c r="E131"/>
  <c r="G130"/>
  <c r="F130"/>
  <c r="E129"/>
  <c r="G128"/>
  <c r="F128"/>
  <c r="F124" s="1"/>
  <c r="E127"/>
  <c r="G125"/>
  <c r="E121"/>
  <c r="G120"/>
  <c r="F120"/>
  <c r="E119"/>
  <c r="G114"/>
  <c r="E112"/>
  <c r="E111"/>
  <c r="E110"/>
  <c r="G109"/>
  <c r="E108"/>
  <c r="E102"/>
  <c r="G101"/>
  <c r="F101"/>
  <c r="F98" s="1"/>
  <c r="E94"/>
  <c r="G93"/>
  <c r="E90"/>
  <c r="G89"/>
  <c r="E88"/>
  <c r="E87"/>
  <c r="G86"/>
  <c r="F86"/>
  <c r="E85"/>
  <c r="F84"/>
  <c r="E82"/>
  <c r="G81"/>
  <c r="F81"/>
  <c r="E80"/>
  <c r="G79"/>
  <c r="F79"/>
  <c r="E78"/>
  <c r="G77"/>
  <c r="F77"/>
  <c r="E76"/>
  <c r="G75"/>
  <c r="F75"/>
  <c r="E73"/>
  <c r="E72"/>
  <c r="G71"/>
  <c r="E70"/>
  <c r="E69"/>
  <c r="G68"/>
  <c r="F68"/>
  <c r="E64"/>
  <c r="E63"/>
  <c r="E62"/>
  <c r="F60"/>
  <c r="E56"/>
  <c r="E55"/>
  <c r="F54"/>
  <c r="E52"/>
  <c r="E51"/>
  <c r="E49"/>
  <c r="F48"/>
  <c r="E45"/>
  <c r="E44"/>
  <c r="G43"/>
  <c r="F43"/>
  <c r="E42"/>
  <c r="G41"/>
  <c r="F41"/>
  <c r="E40"/>
  <c r="G39"/>
  <c r="F39"/>
  <c r="E38"/>
  <c r="F37"/>
  <c r="E37" s="1"/>
  <c r="E33"/>
  <c r="E32"/>
  <c r="E31"/>
  <c r="E30"/>
  <c r="F29"/>
  <c r="E25"/>
  <c r="E24"/>
  <c r="E21"/>
  <c r="G20"/>
  <c r="F20"/>
  <c r="E18"/>
  <c r="G17"/>
  <c r="F17"/>
  <c r="F14" s="1"/>
  <c r="I194" l="1"/>
  <c r="E156"/>
  <c r="F155"/>
  <c r="F34"/>
  <c r="E34" s="1"/>
  <c r="F47"/>
  <c r="F83"/>
  <c r="F103"/>
  <c r="E103" s="1"/>
  <c r="E109"/>
  <c r="E174"/>
  <c r="G22"/>
  <c r="G167" s="1"/>
  <c r="J195" s="1"/>
  <c r="E60"/>
  <c r="E17"/>
  <c r="E20"/>
  <c r="E29"/>
  <c r="E77"/>
  <c r="E81"/>
  <c r="E93"/>
  <c r="E101"/>
  <c r="E120"/>
  <c r="E128"/>
  <c r="E132"/>
  <c r="E39"/>
  <c r="E43"/>
  <c r="E68"/>
  <c r="E71"/>
  <c r="E23"/>
  <c r="F67"/>
  <c r="E67" s="1"/>
  <c r="E83"/>
  <c r="E86"/>
  <c r="E114"/>
  <c r="E138"/>
  <c r="E141"/>
  <c r="E145"/>
  <c r="E148"/>
  <c r="F22"/>
  <c r="F28"/>
  <c r="E28" s="1"/>
  <c r="E41"/>
  <c r="E48"/>
  <c r="E50"/>
  <c r="E54"/>
  <c r="E75"/>
  <c r="E79"/>
  <c r="E84"/>
  <c r="E89"/>
  <c r="E125"/>
  <c r="E130"/>
  <c r="E143"/>
  <c r="E170"/>
  <c r="E169"/>
  <c r="E172"/>
  <c r="E173"/>
  <c r="E168"/>
  <c r="E171"/>
  <c r="E61"/>
  <c r="E14"/>
  <c r="F19"/>
  <c r="E47"/>
  <c r="F74"/>
  <c r="E98"/>
  <c r="E124"/>
  <c r="F137"/>
  <c r="E137" s="1"/>
  <c r="H194" l="1"/>
  <c r="F167"/>
  <c r="E167" s="1"/>
  <c r="E19"/>
  <c r="E22"/>
  <c r="E155"/>
  <c r="E74"/>
  <c r="I195" l="1"/>
  <c r="H195"/>
</calcChain>
</file>

<file path=xl/sharedStrings.xml><?xml version="1.0" encoding="utf-8"?>
<sst xmlns="http://schemas.openxmlformats.org/spreadsheetml/2006/main" count="389" uniqueCount="223">
  <si>
    <t>Załącznik Nr 1</t>
  </si>
  <si>
    <t>ORAZ  ICH  STRUKTURA</t>
  </si>
  <si>
    <t>Dział</t>
  </si>
  <si>
    <t>Rozdział</t>
  </si>
  <si>
    <t>Paragraf</t>
  </si>
  <si>
    <t>Źródło dochodów</t>
  </si>
  <si>
    <t>Ogółem</t>
  </si>
  <si>
    <t>w tym:</t>
  </si>
  <si>
    <t>Bieżące</t>
  </si>
  <si>
    <t>Majątkowe</t>
  </si>
  <si>
    <t>010</t>
  </si>
  <si>
    <t>ROLNICTWO  I   ŁOWIECTWO</t>
  </si>
  <si>
    <t>2110</t>
  </si>
  <si>
    <t>Dotacje celowe otrzymane z budżetu państwa na zadania bieżące z zakresu administracji rządowej oraz inne zadania zlecone ustawami realizowane przez powiat</t>
  </si>
  <si>
    <t>01008</t>
  </si>
  <si>
    <t>Melioracje wodne</t>
  </si>
  <si>
    <t>2360</t>
  </si>
  <si>
    <t>Dochody jednostek samorządu terytorialnego związane z realizacją zadań z zakresu administracji rządowej oraz innych zadań zleconych ustawami</t>
  </si>
  <si>
    <t>020</t>
  </si>
  <si>
    <t>LEŚNICTWO</t>
  </si>
  <si>
    <t>02001</t>
  </si>
  <si>
    <t>Gospodarka leśna</t>
  </si>
  <si>
    <t>2460</t>
  </si>
  <si>
    <t>Środki otrzymane od pozostałych jednostek zaliczanych do sektora finansów publicznych na realizację zadań bieżących jednostek zaliczanych do sektora finansów publicznych</t>
  </si>
  <si>
    <t>600</t>
  </si>
  <si>
    <t>TRANSPORT  I  ŁĄCZNOŚĆ</t>
  </si>
  <si>
    <t>60014</t>
  </si>
  <si>
    <t>Drogi publiczne powiatowe</t>
  </si>
  <si>
    <t>0970</t>
  </si>
  <si>
    <t>Wpływy z różnych dochodów</t>
  </si>
  <si>
    <t>700</t>
  </si>
  <si>
    <t>GOSPODARKA MIESZKANIOWA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</si>
  <si>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</si>
  <si>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</si>
  <si>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</si>
  <si>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</si>
  <si>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0470</t>
  </si>
  <si>
    <t>710</t>
  </si>
  <si>
    <t>DZIAŁALNOŚĆ USŁUGOWA</t>
  </si>
  <si>
    <t>71012</t>
  </si>
  <si>
    <t>Ośrodki dokumentacji geodezyjnej i kartograficznej</t>
  </si>
  <si>
    <t>0690</t>
  </si>
  <si>
    <t>Wpłwywy z różnych opłat</t>
  </si>
  <si>
    <t>0920</t>
  </si>
  <si>
    <t>Pozostałe odsetki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</si>
  <si>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</si>
  <si>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</si>
  <si>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</si>
  <si>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</si>
  <si>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</si>
  <si>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</si>
  <si>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</si>
  <si>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</si>
  <si>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</si>
  <si>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</si>
  <si>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1</t>
  </si>
  <si>
    <t>2</t>
  </si>
  <si>
    <t>3</t>
  </si>
  <si>
    <t>4</t>
  </si>
  <si>
    <t>2009</t>
  </si>
  <si>
    <t>75020</t>
  </si>
  <si>
    <t>Starostwa powiatowe</t>
  </si>
  <si>
    <t>Wpływy z różnych opłat</t>
  </si>
  <si>
    <t>2007</t>
  </si>
  <si>
    <t>75045</t>
  </si>
  <si>
    <t>Kwalifikacja wojskowa</t>
  </si>
  <si>
    <t>2120</t>
  </si>
  <si>
    <t>Dotacje celowe otrzymane z budżetu państwa na zadania bieżące realizowane przez powiat na podstawie porozumień z organami administracji rządowej</t>
  </si>
  <si>
    <t>754</t>
  </si>
  <si>
    <t>BEZPIECZEŃSTWO PUBLICZNE  I  OCHRONA PRZECIWPOŻAROWA</t>
  </si>
  <si>
    <t>75411</t>
  </si>
  <si>
    <t>Komendy powiatowe Państwowej Straży Pożarnej</t>
  </si>
  <si>
    <t>756</t>
  </si>
  <si>
    <t>DOCHODY OD OSÓB PRAWNYCH, OD OSÓB FIZYCZNYCH  I  OD INNYCH JEDNOSTEK NIEPOSIADAJĄCYCH OSOBOWOŚCI PRAWNEJ ORAZ WYDATKI ZWIĄZANE  Z  ICH POBOREM</t>
  </si>
  <si>
    <t>75618</t>
  </si>
  <si>
    <t>Wpływy z innych opłat stanowiących dochody jednostek samorządu terytorialnego na podstawie ustaw</t>
  </si>
  <si>
    <t>0420</t>
  </si>
  <si>
    <t>Wpływy z opłaty komunikacyjnej</t>
  </si>
  <si>
    <t>0490</t>
  </si>
  <si>
    <t>Wpływy z innych lokalnych opłat pobieranych przez jednostki samorządu terytorialnego na podstawie ustaw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</si>
  <si>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</si>
  <si>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</si>
  <si>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</si>
  <si>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</si>
  <si>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</si>
  <si>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</si>
  <si>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</si>
  <si>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</si>
  <si>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</si>
  <si>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</si>
  <si>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</si>
  <si>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</si>
  <si>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</si>
  <si>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</si>
  <si>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</si>
  <si>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</si>
  <si>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75832</t>
  </si>
  <si>
    <t>Część równoważąca subwencji ogólnej dla powiatów</t>
  </si>
  <si>
    <t>801</t>
  </si>
  <si>
    <t>OŚWIATA  I  WYCHOWANIE</t>
  </si>
  <si>
    <t>80120</t>
  </si>
  <si>
    <t>Licea ogólnokształcące</t>
  </si>
  <si>
    <t>80130</t>
  </si>
  <si>
    <t>Szkoły zawodowe</t>
  </si>
  <si>
    <t>2310</t>
  </si>
  <si>
    <t>Dotacje celowe otrzymane z gminy na zadania bieżące realizowane na podstawie porozumień (umów) między jednostkami samorządu terytorialnego</t>
  </si>
  <si>
    <t>80140</t>
  </si>
  <si>
    <t>Centra kształcenia ustawicznego i praktycznego oraz ośrodki dokształcania zawodowego</t>
  </si>
  <si>
    <t>80148</t>
  </si>
  <si>
    <t>Stołówki szkolne i przedszkolne</t>
  </si>
  <si>
    <t>0830</t>
  </si>
  <si>
    <t>Wpływy z usług</t>
  </si>
  <si>
    <t>851</t>
  </si>
  <si>
    <t>OCHRONA  ZDROWIA</t>
  </si>
  <si>
    <t>85156</t>
  </si>
  <si>
    <t>Składki na ubezpieczenie zdrowotne oraz świadczenia dla osób nieobjętych obowiązkiem ubezpieczenia zdrowotnego</t>
  </si>
  <si>
    <t>852</t>
  </si>
  <si>
    <t>POMOC  SPOŁECZNA</t>
  </si>
  <si>
    <t>85201</t>
  </si>
  <si>
    <t>Placówki opiekuńczo - wychowawcze</t>
  </si>
  <si>
    <t>2320</t>
  </si>
  <si>
    <t>Dotacje celowe otrzymane z powiatu na zadania bieżące realizowane na podstawie porozumień (umów) między jednostkami samorządu terytorialnego</t>
  </si>
  <si>
    <t>85202</t>
  </si>
  <si>
    <t>Domy pomocy społecznej</t>
  </si>
  <si>
    <t>2130</t>
  </si>
  <si>
    <t>Dotacje celowe otrzymane z budżetu państwa na realizację bieżących zadań własnych powiatu</t>
  </si>
  <si>
    <t>Wpływy  z usług</t>
  </si>
  <si>
    <t>85204</t>
  </si>
  <si>
    <t>Rodziny zastępcze</t>
  </si>
  <si>
    <t>85218</t>
  </si>
  <si>
    <t>Powiatowe centra pomocy rodzinie</t>
  </si>
  <si>
    <t>853</t>
  </si>
  <si>
    <t>POZOSTAŁE ZADANIA  W  ZAKRESIE POLITYKI SPOŁECZNEJ</t>
  </si>
  <si>
    <t>85321</t>
  </si>
  <si>
    <t>Zespół do spraw orzekania o niepełnosprawności</t>
  </si>
  <si>
    <t>85322</t>
  </si>
  <si>
    <t>Fundusz Pracy</t>
  </si>
  <si>
    <t>2690</t>
  </si>
  <si>
    <t>Środki z Funduszu Pracy otrzymane przez powiat z przeznaczeniem na finansowanie kosztów wynagrodzenia i składek na ubezpieczenia społeczne pracowników powiatowego urzędu pracy</t>
  </si>
  <si>
    <t>85324</t>
  </si>
  <si>
    <t>Państwowy Fundusz Rehabilitacji Osób Niepełnosprawnych</t>
  </si>
  <si>
    <t>85333</t>
  </si>
  <si>
    <t>Powiatowe urzędy pracy</t>
  </si>
  <si>
    <t>Pozostała działalność</t>
  </si>
  <si>
    <t>854</t>
  </si>
  <si>
    <t>EDUKACYJNA  OPIEKA  WYCHOWAWCZA</t>
  </si>
  <si>
    <t>85403</t>
  </si>
  <si>
    <t>Specjalne ośrodki szkolno-wychowawcze</t>
  </si>
  <si>
    <t>85406</t>
  </si>
  <si>
    <t>Poradnie psychologiczno - pedagogiczne, w tym poradnie specjalistyczne</t>
  </si>
  <si>
    <t>85407</t>
  </si>
  <si>
    <t>Placówki wychowania pozaszkolnego</t>
  </si>
  <si>
    <t>85410</t>
  </si>
  <si>
    <t>Internaty i bursy szkolne</t>
  </si>
  <si>
    <t>85420</t>
  </si>
  <si>
    <t>Młodzieżowe ośrodki wychowawcze</t>
  </si>
  <si>
    <t>85421</t>
  </si>
  <si>
    <t>Młodzieżowe ośrodki socjoterapii</t>
  </si>
  <si>
    <t>900</t>
  </si>
  <si>
    <t>GOSPODARKA KOMUNALNA  I  OCHRONA ŚRODOWISKA</t>
  </si>
  <si>
    <t>90019</t>
  </si>
  <si>
    <t>Wpływy i wydatki związane z gromadzeniem środków z opłat i kar za korzystanie ze środowiska</t>
  </si>
  <si>
    <t>0580</t>
  </si>
  <si>
    <t>Grzywny i inne kary pieniężne od osób prawnych i innych jednostek organizacyjnych</t>
  </si>
  <si>
    <t>OGÓŁEM DOCHODY</t>
  </si>
  <si>
    <t>Dochody pozyskane z innych źródeł</t>
  </si>
  <si>
    <t>Dochody własne</t>
  </si>
  <si>
    <t xml:space="preserve"> </t>
  </si>
  <si>
    <t xml:space="preserve">                                                        </t>
  </si>
  <si>
    <t xml:space="preserve">    </t>
  </si>
  <si>
    <t>0680</t>
  </si>
  <si>
    <t>85220</t>
  </si>
  <si>
    <t>Jednostki specjalistycznego poradnictwa, mieszkania chronione i ośrodki interwencji kryzysowej</t>
  </si>
  <si>
    <t>80195</t>
  </si>
  <si>
    <t>DOCHODY  BUDŻETU  POWIATU  WĄGROWIECKIEGO  W  2015  ROKU</t>
  </si>
  <si>
    <t>Planowane dochody na 2015 rok</t>
  </si>
  <si>
    <t>75095</t>
  </si>
  <si>
    <t>01005</t>
  </si>
  <si>
    <t>Prace geodezyjno - urządzeniowe na potrzeby rolnictwa</t>
  </si>
  <si>
    <t>6300</t>
  </si>
  <si>
    <t>Dotacja celowa otrzymana z tytułu pomocy udzielanej między jednostkami samorządu terytorialnego na dofinansowanie własnych zadań inwestycyjnych i zakupów inwestycyjnych</t>
  </si>
  <si>
    <t xml:space="preserve">Dotacja celowa otrzymana z tytułu pomocy finansowej udzielanej między jednostkami samorządu terytorialnego na dofinanowanie własnych zadań inwestycyjnych i zakupów inwestycyjnych </t>
  </si>
  <si>
    <t>2710</t>
  </si>
  <si>
    <t>Dotacja celowa otrzymana z tytułu pomocy finansowej udzielanej między jednostkami samorządu terytorialnego na dofinanowanie własnych zadań bieżących</t>
  </si>
  <si>
    <t>Dotacja celowa otrzymana z tytułu pomocy finansowej udzielanej między jednostkami samorządu terytorialnego na dofinansowanie własnych zadań bieżacych</t>
  </si>
  <si>
    <t>Wpływy z opłat za trwały zarząd, użytkowanie, służebności i użytkowanie wieczyste nieruchomości</t>
  </si>
  <si>
    <t>0840</t>
  </si>
  <si>
    <t>Wpływy ze sprzedaży wyrobów</t>
  </si>
  <si>
    <t xml:space="preserve">                                                                     …………………………………</t>
  </si>
  <si>
    <t>6207</t>
  </si>
  <si>
    <t>Wpływy od rodziców z tytułu opłaty za pobyt dziecka w pieczy zastępczej</t>
  </si>
  <si>
    <t>Dotacje celowe w ramach programów finansowanych z udziałem środków europejskich oraz środków,  o których mowa w art. 5 ust. 1 pkt. 3 oraz ust. 3 pkt. 5 i 6 ustawy, lub płatności w ramach budżetu środków europejskich, z wyłączeniem dochodów klasyfikowanych  w paragrafie 205</t>
  </si>
  <si>
    <t>Dotacje celowe w ramach programów finansowanych z udziałem środków europejskich oraz środków,  o których mowa w art. 5 ust. 1 pkt. 3 oraz ust. 3 pkt. 5 i 6 ustawy, lub płatności w ramach budżetu środków europejskich, z wyłączeniem dochodów klasyfikowanych  w paragrafie 625</t>
  </si>
  <si>
    <t>71005</t>
  </si>
  <si>
    <t>Prace geologiczne (nieinwestycyjne)</t>
  </si>
  <si>
    <t>85334</t>
  </si>
  <si>
    <t>Pomoc dla repatriantów</t>
  </si>
  <si>
    <t>921</t>
  </si>
  <si>
    <t>KULTURA I OCHRONA DZIEDZICTWA NARODOWEGO</t>
  </si>
  <si>
    <t>92195</t>
  </si>
  <si>
    <t>2700</t>
  </si>
  <si>
    <t>Środki na dofinansowanie własnych zadań bieżących gmin (związków gmin), powiatów (związków powiatów), samorządów województw, pozyskane z innych źródeł</t>
  </si>
  <si>
    <t>92120</t>
  </si>
  <si>
    <t>0900</t>
  </si>
  <si>
    <t>2910</t>
  </si>
  <si>
    <t>90095</t>
  </si>
  <si>
    <t xml:space="preserve">Ochrona zabytków i opieka nad zabytkami </t>
  </si>
  <si>
    <t>Odsetki od dotacji oraz płatności: wykorzystanych niezgodnie z przeznaczeniem lub wykorzystanych z naruszeniem procedur, o których mowa w art. 184 ustawy, pobranych nienależnie lub  w nadmiernej wysokości</t>
  </si>
  <si>
    <t>Wpływy ze zwrotów dotacji oraz płatności, w tym wykorzystanych niezgodnie z przeznaczeniem lub wykorzystanych z naruszeniem procedur, o których mowa w art. 184 ustawy, pobranych nienależnie lub  w nadmiernej wysokości</t>
  </si>
  <si>
    <t>6260</t>
  </si>
  <si>
    <t>Dotacje otrzymane z państwowych funduszy celowych na finansowanie lub dofinansowanie kosztów realizacji inwestycji i zakupów inwestycyjnych jednostek sektora finansów publicznych</t>
  </si>
  <si>
    <t>85154</t>
  </si>
  <si>
    <t>Przeciwdziałanie alkoholizmowi</t>
  </si>
  <si>
    <t>2330</t>
  </si>
  <si>
    <t>Dotacje celowe otrzymane od samorządu województwa  na zadania bieżące realizowane na podstawie porozumień (umów) między jednostkami samorządu terytorialnego</t>
  </si>
  <si>
    <t>2440</t>
  </si>
  <si>
    <t>Dotacje otrzymane z państwowych funduszy celowych na realizację zadań bieżących jednostek sektora finansów publicznych</t>
  </si>
  <si>
    <t>Rady Powiatu Wągrowieckiego</t>
  </si>
  <si>
    <t xml:space="preserve">                                                                                                 /Małgorzata Osuch/</t>
  </si>
  <si>
    <t xml:space="preserve">                                                                 Przewodnicząca</t>
  </si>
  <si>
    <t xml:space="preserve">                                                                                          Rady Powiatu Wągrowieckiego</t>
  </si>
  <si>
    <t xml:space="preserve">do Uchwały Nr  XI/70/2015 </t>
  </si>
  <si>
    <t>z dnia  30 września 2015r.</t>
  </si>
</sst>
</file>

<file path=xl/styles.xml><?xml version="1.0" encoding="utf-8"?>
<styleSheet xmlns="http://schemas.openxmlformats.org/spreadsheetml/2006/main">
  <numFmts count="1">
    <numFmt numFmtId="164" formatCode="00\-000"/>
  </numFmts>
  <fonts count="20">
    <font>
      <sz val="11"/>
      <color theme="1"/>
      <name val="Czcionka tekstu podstawowego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theme="3" tint="0.39997558519241921"/>
      <name val="Times New Roman"/>
      <family val="1"/>
      <charset val="238"/>
    </font>
    <font>
      <sz val="11"/>
      <color theme="3" tint="0.39997558519241921"/>
      <name val="Times New Roman"/>
      <family val="1"/>
      <charset val="238"/>
    </font>
    <font>
      <sz val="11"/>
      <color theme="3" tint="0.39997558519241921"/>
      <name val="Czcionka tekstu podstawowego"/>
      <family val="2"/>
      <charset val="238"/>
    </font>
    <font>
      <sz val="10"/>
      <color theme="3" tint="0.39997558519241921"/>
      <name val="Times New Roman"/>
      <family val="1"/>
      <charset val="238"/>
    </font>
    <font>
      <b/>
      <sz val="12"/>
      <color theme="3" tint="0.39997558519241921"/>
      <name val="Times New Roman"/>
      <family val="1"/>
      <charset val="238"/>
    </font>
    <font>
      <b/>
      <sz val="10"/>
      <color theme="3" tint="0.39997558519241921"/>
      <name val="Times New Roman"/>
      <family val="1"/>
      <charset val="238"/>
    </font>
    <font>
      <sz val="12"/>
      <color theme="3" tint="0.39997558519241921"/>
      <name val="Times New Roman"/>
      <family val="1"/>
      <charset val="238"/>
    </font>
    <font>
      <sz val="16"/>
      <color theme="3" tint="0.3999755851924192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6"/>
      <name val="Times New Roman"/>
      <family val="1"/>
      <charset val="238"/>
    </font>
    <font>
      <sz val="1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49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8" fillId="2" borderId="0" xfId="0" applyFont="1" applyFill="1"/>
    <xf numFmtId="3" fontId="10" fillId="3" borderId="2" xfId="0" applyNumberFormat="1" applyFont="1" applyFill="1" applyBorder="1" applyAlignment="1">
      <alignment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2" borderId="8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vertical="center"/>
    </xf>
    <xf numFmtId="49" fontId="10" fillId="2" borderId="5" xfId="0" applyNumberFormat="1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vertical="center"/>
    </xf>
    <xf numFmtId="49" fontId="10" fillId="2" borderId="6" xfId="0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14" xfId="0" applyNumberFormat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49" fontId="11" fillId="2" borderId="11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justify" vertical="center"/>
    </xf>
    <xf numFmtId="3" fontId="9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horizontal="justify" vertical="center"/>
    </xf>
    <xf numFmtId="3" fontId="13" fillId="2" borderId="0" xfId="0" applyNumberFormat="1" applyFont="1" applyFill="1" applyAlignment="1">
      <alignment horizontal="left" vertical="center"/>
    </xf>
    <xf numFmtId="3" fontId="7" fillId="2" borderId="0" xfId="0" applyNumberFormat="1" applyFont="1" applyFill="1" applyAlignment="1">
      <alignment horizontal="center" vertical="center"/>
    </xf>
    <xf numFmtId="49" fontId="14" fillId="2" borderId="0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justify" vertical="center"/>
    </xf>
    <xf numFmtId="3" fontId="14" fillId="2" borderId="2" xfId="0" applyNumberFormat="1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justify" vertical="center"/>
    </xf>
    <xf numFmtId="3" fontId="15" fillId="2" borderId="2" xfId="0" applyNumberFormat="1" applyFont="1" applyFill="1" applyBorder="1" applyAlignment="1">
      <alignment vertical="center"/>
    </xf>
    <xf numFmtId="49" fontId="14" fillId="3" borderId="2" xfId="0" applyNumberFormat="1" applyFont="1" applyFill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justify" vertical="center"/>
    </xf>
    <xf numFmtId="3" fontId="14" fillId="3" borderId="2" xfId="0" applyNumberFormat="1" applyFont="1" applyFill="1" applyBorder="1" applyAlignment="1">
      <alignment vertical="center"/>
    </xf>
    <xf numFmtId="49" fontId="14" fillId="2" borderId="12" xfId="0" applyNumberFormat="1" applyFont="1" applyFill="1" applyBorder="1" applyAlignment="1">
      <alignment horizontal="center" vertical="center"/>
    </xf>
    <xf numFmtId="49" fontId="14" fillId="2" borderId="5" xfId="0" applyNumberFormat="1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justify" vertical="center"/>
    </xf>
    <xf numFmtId="3" fontId="14" fillId="2" borderId="9" xfId="0" applyNumberFormat="1" applyFont="1" applyFill="1" applyBorder="1" applyAlignment="1">
      <alignment vertical="center"/>
    </xf>
    <xf numFmtId="3" fontId="15" fillId="2" borderId="9" xfId="0" applyNumberFormat="1" applyFont="1" applyFill="1" applyBorder="1" applyAlignment="1">
      <alignment vertical="center"/>
    </xf>
    <xf numFmtId="49" fontId="15" fillId="2" borderId="9" xfId="0" applyNumberFormat="1" applyFont="1" applyFill="1" applyBorder="1" applyAlignment="1">
      <alignment horizontal="justify" vertical="center"/>
    </xf>
    <xf numFmtId="49" fontId="14" fillId="3" borderId="5" xfId="0" applyNumberFormat="1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>
      <alignment vertical="top"/>
    </xf>
    <xf numFmtId="49" fontId="14" fillId="2" borderId="8" xfId="0" applyNumberFormat="1" applyFont="1" applyFill="1" applyBorder="1" applyAlignment="1">
      <alignment horizontal="center" vertical="center"/>
    </xf>
    <xf numFmtId="49" fontId="14" fillId="2" borderId="6" xfId="0" applyNumberFormat="1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4" fillId="2" borderId="13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justify" vertical="center"/>
    </xf>
    <xf numFmtId="3" fontId="14" fillId="0" borderId="2" xfId="0" applyNumberFormat="1" applyFont="1" applyFill="1" applyBorder="1" applyAlignment="1">
      <alignment vertical="center"/>
    </xf>
    <xf numFmtId="49" fontId="14" fillId="0" borderId="5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justify" vertical="center"/>
    </xf>
    <xf numFmtId="3" fontId="15" fillId="0" borderId="2" xfId="0" applyNumberFormat="1" applyFont="1" applyFill="1" applyBorder="1" applyAlignment="1">
      <alignment vertical="center"/>
    </xf>
    <xf numFmtId="49" fontId="14" fillId="4" borderId="2" xfId="0" applyNumberFormat="1" applyFont="1" applyFill="1" applyBorder="1" applyAlignment="1">
      <alignment horizontal="justify" vertical="center"/>
    </xf>
    <xf numFmtId="3" fontId="1" fillId="2" borderId="9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justify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/>
    </xf>
    <xf numFmtId="49" fontId="14" fillId="3" borderId="9" xfId="0" applyNumberFormat="1" applyFont="1" applyFill="1" applyBorder="1" applyAlignment="1">
      <alignment horizontal="center" vertical="center"/>
    </xf>
    <xf numFmtId="3" fontId="14" fillId="2" borderId="2" xfId="0" applyNumberFormat="1" applyFont="1" applyFill="1" applyBorder="1" applyAlignment="1">
      <alignment vertical="top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4" fillId="3" borderId="6" xfId="0" applyNumberFormat="1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justify" vertical="center"/>
    </xf>
    <xf numFmtId="49" fontId="14" fillId="3" borderId="7" xfId="0" applyNumberFormat="1" applyFont="1" applyFill="1" applyBorder="1" applyAlignment="1">
      <alignment horizontal="center" vertical="center"/>
    </xf>
    <xf numFmtId="49" fontId="14" fillId="3" borderId="9" xfId="0" applyNumberFormat="1" applyFont="1" applyFill="1" applyBorder="1" applyAlignment="1">
      <alignment horizontal="justify" vertical="center"/>
    </xf>
    <xf numFmtId="3" fontId="14" fillId="3" borderId="9" xfId="0" applyNumberFormat="1" applyFont="1" applyFill="1" applyBorder="1" applyAlignment="1">
      <alignment vertical="center"/>
    </xf>
    <xf numFmtId="49" fontId="10" fillId="5" borderId="7" xfId="0" applyNumberFormat="1" applyFont="1" applyFill="1" applyBorder="1" applyAlignment="1">
      <alignment horizontal="center" vertical="center"/>
    </xf>
    <xf numFmtId="49" fontId="10" fillId="5" borderId="8" xfId="0" applyNumberFormat="1" applyFont="1" applyFill="1" applyBorder="1" applyAlignment="1">
      <alignment horizontal="center" vertical="center"/>
    </xf>
    <xf numFmtId="49" fontId="14" fillId="5" borderId="2" xfId="0" applyNumberFormat="1" applyFont="1" applyFill="1" applyBorder="1" applyAlignment="1">
      <alignment horizontal="center" vertical="center"/>
    </xf>
    <xf numFmtId="49" fontId="14" fillId="5" borderId="9" xfId="0" applyNumberFormat="1" applyFont="1" applyFill="1" applyBorder="1" applyAlignment="1">
      <alignment horizontal="center" vertical="center"/>
    </xf>
    <xf numFmtId="49" fontId="14" fillId="5" borderId="9" xfId="0" applyNumberFormat="1" applyFont="1" applyFill="1" applyBorder="1" applyAlignment="1">
      <alignment horizontal="left" vertical="center"/>
    </xf>
    <xf numFmtId="3" fontId="14" fillId="5" borderId="9" xfId="0" applyNumberFormat="1" applyFont="1" applyFill="1" applyBorder="1" applyAlignment="1">
      <alignment vertical="center"/>
    </xf>
    <xf numFmtId="49" fontId="15" fillId="2" borderId="4" xfId="0" applyNumberFormat="1" applyFont="1" applyFill="1" applyBorder="1" applyAlignment="1">
      <alignment horizontal="justify" vertical="center"/>
    </xf>
    <xf numFmtId="3" fontId="15" fillId="5" borderId="9" xfId="0" applyNumberFormat="1" applyFont="1" applyFill="1" applyBorder="1" applyAlignment="1">
      <alignment vertical="center"/>
    </xf>
    <xf numFmtId="49" fontId="14" fillId="3" borderId="2" xfId="0" applyNumberFormat="1" applyFont="1" applyFill="1" applyBorder="1" applyAlignment="1">
      <alignment horizontal="left" vertical="center"/>
    </xf>
    <xf numFmtId="3" fontId="16" fillId="5" borderId="2" xfId="0" applyNumberFormat="1" applyFont="1" applyFill="1" applyBorder="1" applyAlignment="1">
      <alignment vertical="center"/>
    </xf>
    <xf numFmtId="49" fontId="14" fillId="2" borderId="0" xfId="0" applyNumberFormat="1" applyFont="1" applyFill="1" applyBorder="1" applyAlignment="1">
      <alignment horizontal="justify" vertical="center"/>
    </xf>
    <xf numFmtId="49" fontId="14" fillId="2" borderId="4" xfId="0" applyNumberFormat="1" applyFont="1" applyFill="1" applyBorder="1" applyAlignment="1">
      <alignment horizontal="justify" vertical="center"/>
    </xf>
    <xf numFmtId="49" fontId="14" fillId="2" borderId="7" xfId="0" applyNumberFormat="1" applyFont="1" applyFill="1" applyBorder="1" applyAlignment="1">
      <alignment horizontal="center" vertical="center"/>
    </xf>
    <xf numFmtId="3" fontId="17" fillId="2" borderId="2" xfId="0" applyNumberFormat="1" applyFont="1" applyFill="1" applyBorder="1" applyAlignment="1">
      <alignment vertical="center"/>
    </xf>
    <xf numFmtId="49" fontId="18" fillId="2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16" fillId="4" borderId="2" xfId="0" applyNumberFormat="1" applyFont="1" applyFill="1" applyBorder="1" applyAlignment="1">
      <alignment vertical="center"/>
    </xf>
    <xf numFmtId="164" fontId="15" fillId="2" borderId="2" xfId="0" applyNumberFormat="1" applyFont="1" applyFill="1" applyBorder="1" applyAlignment="1">
      <alignment horizontal="justify" vertical="center" wrapText="1"/>
    </xf>
    <xf numFmtId="49" fontId="10" fillId="0" borderId="7" xfId="0" applyNumberFormat="1" applyFont="1" applyFill="1" applyBorder="1" applyAlignment="1">
      <alignment horizontal="center" vertical="center"/>
    </xf>
    <xf numFmtId="49" fontId="14" fillId="5" borderId="13" xfId="0" applyNumberFormat="1" applyFont="1" applyFill="1" applyBorder="1" applyAlignment="1">
      <alignment horizontal="justify" vertical="center"/>
    </xf>
    <xf numFmtId="3" fontId="14" fillId="5" borderId="2" xfId="0" applyNumberFormat="1" applyFont="1" applyFill="1" applyBorder="1" applyAlignment="1">
      <alignment vertical="center"/>
    </xf>
    <xf numFmtId="3" fontId="10" fillId="5" borderId="2" xfId="0" applyNumberFormat="1" applyFont="1" applyFill="1" applyBorder="1" applyAlignment="1">
      <alignment vertical="center"/>
    </xf>
    <xf numFmtId="49" fontId="14" fillId="5" borderId="7" xfId="0" applyNumberFormat="1" applyFont="1" applyFill="1" applyBorder="1" applyAlignment="1">
      <alignment horizontal="center" vertical="center"/>
    </xf>
    <xf numFmtId="49" fontId="14" fillId="5" borderId="10" xfId="0" applyNumberFormat="1" applyFont="1" applyFill="1" applyBorder="1" applyAlignment="1">
      <alignment horizontal="center" vertical="center"/>
    </xf>
    <xf numFmtId="3" fontId="15" fillId="5" borderId="2" xfId="0" applyNumberFormat="1" applyFont="1" applyFill="1" applyBorder="1" applyAlignment="1">
      <alignment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4" fillId="2" borderId="5" xfId="0" applyNumberFormat="1" applyFont="1" applyFill="1" applyBorder="1" applyAlignment="1">
      <alignment horizontal="justify" vertical="center"/>
    </xf>
    <xf numFmtId="49" fontId="1" fillId="4" borderId="3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49" fontId="14" fillId="4" borderId="5" xfId="0" applyNumberFormat="1" applyFont="1" applyFill="1" applyBorder="1" applyAlignment="1">
      <alignment horizontal="justify" vertical="center"/>
    </xf>
    <xf numFmtId="3" fontId="14" fillId="4" borderId="2" xfId="0" applyNumberFormat="1" applyFont="1" applyFill="1" applyBorder="1" applyAlignment="1">
      <alignment vertical="center"/>
    </xf>
    <xf numFmtId="3" fontId="14" fillId="4" borderId="2" xfId="0" applyNumberFormat="1" applyFont="1" applyFill="1" applyBorder="1" applyAlignment="1">
      <alignment vertical="top"/>
    </xf>
    <xf numFmtId="49" fontId="1" fillId="5" borderId="11" xfId="0" applyNumberFormat="1" applyFont="1" applyFill="1" applyBorder="1" applyAlignment="1">
      <alignment horizontal="center" vertical="center"/>
    </xf>
    <xf numFmtId="49" fontId="1" fillId="5" borderId="2" xfId="0" applyNumberFormat="1" applyFont="1" applyFill="1" applyBorder="1" applyAlignment="1">
      <alignment horizontal="center" vertical="center"/>
    </xf>
    <xf numFmtId="49" fontId="14" fillId="5" borderId="5" xfId="0" applyNumberFormat="1" applyFont="1" applyFill="1" applyBorder="1" applyAlignment="1">
      <alignment horizontal="justify" vertical="center"/>
    </xf>
    <xf numFmtId="3" fontId="14" fillId="5" borderId="2" xfId="0" applyNumberFormat="1" applyFont="1" applyFill="1" applyBorder="1" applyAlignment="1">
      <alignment vertical="top"/>
    </xf>
    <xf numFmtId="49" fontId="1" fillId="5" borderId="5" xfId="0" applyNumberFormat="1" applyFont="1" applyFill="1" applyBorder="1" applyAlignment="1">
      <alignment horizontal="center" vertical="center"/>
    </xf>
    <xf numFmtId="49" fontId="1" fillId="5" borderId="6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5" borderId="9" xfId="0" applyNumberFormat="1" applyFont="1" applyFill="1" applyBorder="1" applyAlignment="1">
      <alignment horizontal="center" vertical="center"/>
    </xf>
    <xf numFmtId="49" fontId="15" fillId="5" borderId="5" xfId="0" applyNumberFormat="1" applyFont="1" applyFill="1" applyBorder="1" applyAlignment="1">
      <alignment horizontal="justify" vertical="center"/>
    </xf>
    <xf numFmtId="164" fontId="15" fillId="2" borderId="5" xfId="0" applyNumberFormat="1" applyFont="1" applyFill="1" applyBorder="1" applyAlignment="1">
      <alignment horizontal="justify" vertical="center" wrapText="1"/>
    </xf>
    <xf numFmtId="49" fontId="14" fillId="5" borderId="6" xfId="0" applyNumberFormat="1" applyFont="1" applyFill="1" applyBorder="1" applyAlignment="1">
      <alignment horizontal="center" vertical="center"/>
    </xf>
    <xf numFmtId="49" fontId="14" fillId="5" borderId="2" xfId="0" applyNumberFormat="1" applyFont="1" applyFill="1" applyBorder="1" applyAlignment="1">
      <alignment horizontal="justify" vertical="center"/>
    </xf>
    <xf numFmtId="49" fontId="14" fillId="5" borderId="5" xfId="0" applyNumberFormat="1" applyFont="1" applyFill="1" applyBorder="1" applyAlignment="1">
      <alignment horizontal="center" vertical="center"/>
    </xf>
    <xf numFmtId="0" fontId="19" fillId="2" borderId="0" xfId="0" applyFont="1" applyFill="1"/>
    <xf numFmtId="0" fontId="4" fillId="2" borderId="0" xfId="0" applyFont="1" applyFill="1"/>
    <xf numFmtId="0" fontId="0" fillId="2" borderId="0" xfId="0" applyFill="1"/>
    <xf numFmtId="3" fontId="8" fillId="2" borderId="0" xfId="0" applyNumberFormat="1" applyFont="1" applyFill="1"/>
    <xf numFmtId="49" fontId="15" fillId="2" borderId="5" xfId="0" applyNumberFormat="1" applyFont="1" applyFill="1" applyBorder="1" applyAlignment="1">
      <alignment horizontal="center" vertical="center"/>
    </xf>
    <xf numFmtId="3" fontId="12" fillId="2" borderId="9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horizontal="center" vertical="center"/>
    </xf>
    <xf numFmtId="3" fontId="9" fillId="2" borderId="0" xfId="0" applyNumberFormat="1" applyFont="1" applyFill="1"/>
    <xf numFmtId="0" fontId="9" fillId="2" borderId="0" xfId="0" applyFont="1" applyFill="1"/>
    <xf numFmtId="49" fontId="6" fillId="2" borderId="5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center"/>
    </xf>
    <xf numFmtId="49" fontId="11" fillId="2" borderId="9" xfId="0" applyNumberFormat="1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/>
    </xf>
    <xf numFmtId="49" fontId="11" fillId="2" borderId="8" xfId="0" applyNumberFormat="1" applyFont="1" applyFill="1" applyBorder="1" applyAlignment="1">
      <alignment horizontal="center" vertical="center"/>
    </xf>
    <xf numFmtId="49" fontId="11" fillId="2" borderId="12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49" fontId="18" fillId="2" borderId="0" xfId="0" applyNumberFormat="1" applyFont="1" applyFill="1" applyAlignment="1">
      <alignment horizontal="justify" vertical="center" wrapText="1"/>
    </xf>
    <xf numFmtId="0" fontId="19" fillId="0" borderId="0" xfId="0" applyFont="1" applyAlignment="1">
      <alignment vertical="center" wrapText="1"/>
    </xf>
    <xf numFmtId="49" fontId="1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" vertical="center"/>
    </xf>
    <xf numFmtId="49" fontId="18" fillId="2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8" fillId="2" borderId="0" xfId="0" applyNumberFormat="1" applyFont="1" applyFill="1" applyAlignment="1">
      <alignment horizontal="left"/>
    </xf>
    <xf numFmtId="0" fontId="19" fillId="0" borderId="0" xfId="0" applyFont="1" applyAlignment="1">
      <alignment horizontal="left"/>
    </xf>
    <xf numFmtId="3" fontId="3" fillId="2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8"/>
  <sheetViews>
    <sheetView tabSelected="1" topLeftCell="A170" zoomScaleNormal="100" workbookViewId="0">
      <selection activeCell="F176" sqref="F176"/>
    </sheetView>
  </sheetViews>
  <sheetFormatPr defaultRowHeight="14.25"/>
  <cols>
    <col min="1" max="2" width="9" style="5"/>
    <col min="3" max="3" width="7.25" style="5" customWidth="1"/>
    <col min="4" max="4" width="65.375" style="5" customWidth="1"/>
    <col min="5" max="5" width="11.25" style="5" customWidth="1"/>
    <col min="6" max="6" width="11.625" style="5" customWidth="1"/>
    <col min="7" max="7" width="14.375" style="5" customWidth="1"/>
    <col min="8" max="8" width="9.875" style="5" bestFit="1" customWidth="1"/>
    <col min="9" max="255" width="9" style="5"/>
    <col min="256" max="256" width="7.25" style="5" customWidth="1"/>
    <col min="257" max="257" width="63.375" style="5" customWidth="1"/>
    <col min="258" max="258" width="11.25" style="5" customWidth="1"/>
    <col min="259" max="259" width="11.625" style="5" customWidth="1"/>
    <col min="260" max="260" width="14.375" style="5" customWidth="1"/>
    <col min="261" max="262" width="8.5" style="5" bestFit="1" customWidth="1"/>
    <col min="263" max="263" width="8.125" style="5" bestFit="1" customWidth="1"/>
    <col min="264" max="511" width="9" style="5"/>
    <col min="512" max="512" width="7.25" style="5" customWidth="1"/>
    <col min="513" max="513" width="63.375" style="5" customWidth="1"/>
    <col min="514" max="514" width="11.25" style="5" customWidth="1"/>
    <col min="515" max="515" width="11.625" style="5" customWidth="1"/>
    <col min="516" max="516" width="14.375" style="5" customWidth="1"/>
    <col min="517" max="518" width="8.5" style="5" bestFit="1" customWidth="1"/>
    <col min="519" max="519" width="8.125" style="5" bestFit="1" customWidth="1"/>
    <col min="520" max="767" width="9" style="5"/>
    <col min="768" max="768" width="7.25" style="5" customWidth="1"/>
    <col min="769" max="769" width="63.375" style="5" customWidth="1"/>
    <col min="770" max="770" width="11.25" style="5" customWidth="1"/>
    <col min="771" max="771" width="11.625" style="5" customWidth="1"/>
    <col min="772" max="772" width="14.375" style="5" customWidth="1"/>
    <col min="773" max="774" width="8.5" style="5" bestFit="1" customWidth="1"/>
    <col min="775" max="775" width="8.125" style="5" bestFit="1" customWidth="1"/>
    <col min="776" max="1023" width="9" style="5"/>
    <col min="1024" max="1024" width="7.25" style="5" customWidth="1"/>
    <col min="1025" max="1025" width="63.375" style="5" customWidth="1"/>
    <col min="1026" max="1026" width="11.25" style="5" customWidth="1"/>
    <col min="1027" max="1027" width="11.625" style="5" customWidth="1"/>
    <col min="1028" max="1028" width="14.375" style="5" customWidth="1"/>
    <col min="1029" max="1030" width="8.5" style="5" bestFit="1" customWidth="1"/>
    <col min="1031" max="1031" width="8.125" style="5" bestFit="1" customWidth="1"/>
    <col min="1032" max="1279" width="9" style="5"/>
    <col min="1280" max="1280" width="7.25" style="5" customWidth="1"/>
    <col min="1281" max="1281" width="63.375" style="5" customWidth="1"/>
    <col min="1282" max="1282" width="11.25" style="5" customWidth="1"/>
    <col min="1283" max="1283" width="11.625" style="5" customWidth="1"/>
    <col min="1284" max="1284" width="14.375" style="5" customWidth="1"/>
    <col min="1285" max="1286" width="8.5" style="5" bestFit="1" customWidth="1"/>
    <col min="1287" max="1287" width="8.125" style="5" bestFit="1" customWidth="1"/>
    <col min="1288" max="1535" width="9" style="5"/>
    <col min="1536" max="1536" width="7.25" style="5" customWidth="1"/>
    <col min="1537" max="1537" width="63.375" style="5" customWidth="1"/>
    <col min="1538" max="1538" width="11.25" style="5" customWidth="1"/>
    <col min="1539" max="1539" width="11.625" style="5" customWidth="1"/>
    <col min="1540" max="1540" width="14.375" style="5" customWidth="1"/>
    <col min="1541" max="1542" width="8.5" style="5" bestFit="1" customWidth="1"/>
    <col min="1543" max="1543" width="8.125" style="5" bestFit="1" customWidth="1"/>
    <col min="1544" max="1791" width="9" style="5"/>
    <col min="1792" max="1792" width="7.25" style="5" customWidth="1"/>
    <col min="1793" max="1793" width="63.375" style="5" customWidth="1"/>
    <col min="1794" max="1794" width="11.25" style="5" customWidth="1"/>
    <col min="1795" max="1795" width="11.625" style="5" customWidth="1"/>
    <col min="1796" max="1796" width="14.375" style="5" customWidth="1"/>
    <col min="1797" max="1798" width="8.5" style="5" bestFit="1" customWidth="1"/>
    <col min="1799" max="1799" width="8.125" style="5" bestFit="1" customWidth="1"/>
    <col min="1800" max="2047" width="9" style="5"/>
    <col min="2048" max="2048" width="7.25" style="5" customWidth="1"/>
    <col min="2049" max="2049" width="63.375" style="5" customWidth="1"/>
    <col min="2050" max="2050" width="11.25" style="5" customWidth="1"/>
    <col min="2051" max="2051" width="11.625" style="5" customWidth="1"/>
    <col min="2052" max="2052" width="14.375" style="5" customWidth="1"/>
    <col min="2053" max="2054" width="8.5" style="5" bestFit="1" customWidth="1"/>
    <col min="2055" max="2055" width="8.125" style="5" bestFit="1" customWidth="1"/>
    <col min="2056" max="2303" width="9" style="5"/>
    <col min="2304" max="2304" width="7.25" style="5" customWidth="1"/>
    <col min="2305" max="2305" width="63.375" style="5" customWidth="1"/>
    <col min="2306" max="2306" width="11.25" style="5" customWidth="1"/>
    <col min="2307" max="2307" width="11.625" style="5" customWidth="1"/>
    <col min="2308" max="2308" width="14.375" style="5" customWidth="1"/>
    <col min="2309" max="2310" width="8.5" style="5" bestFit="1" customWidth="1"/>
    <col min="2311" max="2311" width="8.125" style="5" bestFit="1" customWidth="1"/>
    <col min="2312" max="2559" width="9" style="5"/>
    <col min="2560" max="2560" width="7.25" style="5" customWidth="1"/>
    <col min="2561" max="2561" width="63.375" style="5" customWidth="1"/>
    <col min="2562" max="2562" width="11.25" style="5" customWidth="1"/>
    <col min="2563" max="2563" width="11.625" style="5" customWidth="1"/>
    <col min="2564" max="2564" width="14.375" style="5" customWidth="1"/>
    <col min="2565" max="2566" width="8.5" style="5" bestFit="1" customWidth="1"/>
    <col min="2567" max="2567" width="8.125" style="5" bestFit="1" customWidth="1"/>
    <col min="2568" max="2815" width="9" style="5"/>
    <col min="2816" max="2816" width="7.25" style="5" customWidth="1"/>
    <col min="2817" max="2817" width="63.375" style="5" customWidth="1"/>
    <col min="2818" max="2818" width="11.25" style="5" customWidth="1"/>
    <col min="2819" max="2819" width="11.625" style="5" customWidth="1"/>
    <col min="2820" max="2820" width="14.375" style="5" customWidth="1"/>
    <col min="2821" max="2822" width="8.5" style="5" bestFit="1" customWidth="1"/>
    <col min="2823" max="2823" width="8.125" style="5" bestFit="1" customWidth="1"/>
    <col min="2824" max="3071" width="9" style="5"/>
    <col min="3072" max="3072" width="7.25" style="5" customWidth="1"/>
    <col min="3073" max="3073" width="63.375" style="5" customWidth="1"/>
    <col min="3074" max="3074" width="11.25" style="5" customWidth="1"/>
    <col min="3075" max="3075" width="11.625" style="5" customWidth="1"/>
    <col min="3076" max="3076" width="14.375" style="5" customWidth="1"/>
    <col min="3077" max="3078" width="8.5" style="5" bestFit="1" customWidth="1"/>
    <col min="3079" max="3079" width="8.125" style="5" bestFit="1" customWidth="1"/>
    <col min="3080" max="3327" width="9" style="5"/>
    <col min="3328" max="3328" width="7.25" style="5" customWidth="1"/>
    <col min="3329" max="3329" width="63.375" style="5" customWidth="1"/>
    <col min="3330" max="3330" width="11.25" style="5" customWidth="1"/>
    <col min="3331" max="3331" width="11.625" style="5" customWidth="1"/>
    <col min="3332" max="3332" width="14.375" style="5" customWidth="1"/>
    <col min="3333" max="3334" width="8.5" style="5" bestFit="1" customWidth="1"/>
    <col min="3335" max="3335" width="8.125" style="5" bestFit="1" customWidth="1"/>
    <col min="3336" max="3583" width="9" style="5"/>
    <col min="3584" max="3584" width="7.25" style="5" customWidth="1"/>
    <col min="3585" max="3585" width="63.375" style="5" customWidth="1"/>
    <col min="3586" max="3586" width="11.25" style="5" customWidth="1"/>
    <col min="3587" max="3587" width="11.625" style="5" customWidth="1"/>
    <col min="3588" max="3588" width="14.375" style="5" customWidth="1"/>
    <col min="3589" max="3590" width="8.5" style="5" bestFit="1" customWidth="1"/>
    <col min="3591" max="3591" width="8.125" style="5" bestFit="1" customWidth="1"/>
    <col min="3592" max="3839" width="9" style="5"/>
    <col min="3840" max="3840" width="7.25" style="5" customWidth="1"/>
    <col min="3841" max="3841" width="63.375" style="5" customWidth="1"/>
    <col min="3842" max="3842" width="11.25" style="5" customWidth="1"/>
    <col min="3843" max="3843" width="11.625" style="5" customWidth="1"/>
    <col min="3844" max="3844" width="14.375" style="5" customWidth="1"/>
    <col min="3845" max="3846" width="8.5" style="5" bestFit="1" customWidth="1"/>
    <col min="3847" max="3847" width="8.125" style="5" bestFit="1" customWidth="1"/>
    <col min="3848" max="4095" width="9" style="5"/>
    <col min="4096" max="4096" width="7.25" style="5" customWidth="1"/>
    <col min="4097" max="4097" width="63.375" style="5" customWidth="1"/>
    <col min="4098" max="4098" width="11.25" style="5" customWidth="1"/>
    <col min="4099" max="4099" width="11.625" style="5" customWidth="1"/>
    <col min="4100" max="4100" width="14.375" style="5" customWidth="1"/>
    <col min="4101" max="4102" width="8.5" style="5" bestFit="1" customWidth="1"/>
    <col min="4103" max="4103" width="8.125" style="5" bestFit="1" customWidth="1"/>
    <col min="4104" max="4351" width="9" style="5"/>
    <col min="4352" max="4352" width="7.25" style="5" customWidth="1"/>
    <col min="4353" max="4353" width="63.375" style="5" customWidth="1"/>
    <col min="4354" max="4354" width="11.25" style="5" customWidth="1"/>
    <col min="4355" max="4355" width="11.625" style="5" customWidth="1"/>
    <col min="4356" max="4356" width="14.375" style="5" customWidth="1"/>
    <col min="4357" max="4358" width="8.5" style="5" bestFit="1" customWidth="1"/>
    <col min="4359" max="4359" width="8.125" style="5" bestFit="1" customWidth="1"/>
    <col min="4360" max="4607" width="9" style="5"/>
    <col min="4608" max="4608" width="7.25" style="5" customWidth="1"/>
    <col min="4609" max="4609" width="63.375" style="5" customWidth="1"/>
    <col min="4610" max="4610" width="11.25" style="5" customWidth="1"/>
    <col min="4611" max="4611" width="11.625" style="5" customWidth="1"/>
    <col min="4612" max="4612" width="14.375" style="5" customWidth="1"/>
    <col min="4613" max="4614" width="8.5" style="5" bestFit="1" customWidth="1"/>
    <col min="4615" max="4615" width="8.125" style="5" bestFit="1" customWidth="1"/>
    <col min="4616" max="4863" width="9" style="5"/>
    <col min="4864" max="4864" width="7.25" style="5" customWidth="1"/>
    <col min="4865" max="4865" width="63.375" style="5" customWidth="1"/>
    <col min="4866" max="4866" width="11.25" style="5" customWidth="1"/>
    <col min="4867" max="4867" width="11.625" style="5" customWidth="1"/>
    <col min="4868" max="4868" width="14.375" style="5" customWidth="1"/>
    <col min="4869" max="4870" width="8.5" style="5" bestFit="1" customWidth="1"/>
    <col min="4871" max="4871" width="8.125" style="5" bestFit="1" customWidth="1"/>
    <col min="4872" max="5119" width="9" style="5"/>
    <col min="5120" max="5120" width="7.25" style="5" customWidth="1"/>
    <col min="5121" max="5121" width="63.375" style="5" customWidth="1"/>
    <col min="5122" max="5122" width="11.25" style="5" customWidth="1"/>
    <col min="5123" max="5123" width="11.625" style="5" customWidth="1"/>
    <col min="5124" max="5124" width="14.375" style="5" customWidth="1"/>
    <col min="5125" max="5126" width="8.5" style="5" bestFit="1" customWidth="1"/>
    <col min="5127" max="5127" width="8.125" style="5" bestFit="1" customWidth="1"/>
    <col min="5128" max="5375" width="9" style="5"/>
    <col min="5376" max="5376" width="7.25" style="5" customWidth="1"/>
    <col min="5377" max="5377" width="63.375" style="5" customWidth="1"/>
    <col min="5378" max="5378" width="11.25" style="5" customWidth="1"/>
    <col min="5379" max="5379" width="11.625" style="5" customWidth="1"/>
    <col min="5380" max="5380" width="14.375" style="5" customWidth="1"/>
    <col min="5381" max="5382" width="8.5" style="5" bestFit="1" customWidth="1"/>
    <col min="5383" max="5383" width="8.125" style="5" bestFit="1" customWidth="1"/>
    <col min="5384" max="5631" width="9" style="5"/>
    <col min="5632" max="5632" width="7.25" style="5" customWidth="1"/>
    <col min="5633" max="5633" width="63.375" style="5" customWidth="1"/>
    <col min="5634" max="5634" width="11.25" style="5" customWidth="1"/>
    <col min="5635" max="5635" width="11.625" style="5" customWidth="1"/>
    <col min="5636" max="5636" width="14.375" style="5" customWidth="1"/>
    <col min="5637" max="5638" width="8.5" style="5" bestFit="1" customWidth="1"/>
    <col min="5639" max="5639" width="8.125" style="5" bestFit="1" customWidth="1"/>
    <col min="5640" max="5887" width="9" style="5"/>
    <col min="5888" max="5888" width="7.25" style="5" customWidth="1"/>
    <col min="5889" max="5889" width="63.375" style="5" customWidth="1"/>
    <col min="5890" max="5890" width="11.25" style="5" customWidth="1"/>
    <col min="5891" max="5891" width="11.625" style="5" customWidth="1"/>
    <col min="5892" max="5892" width="14.375" style="5" customWidth="1"/>
    <col min="5893" max="5894" width="8.5" style="5" bestFit="1" customWidth="1"/>
    <col min="5895" max="5895" width="8.125" style="5" bestFit="1" customWidth="1"/>
    <col min="5896" max="6143" width="9" style="5"/>
    <col min="6144" max="6144" width="7.25" style="5" customWidth="1"/>
    <col min="6145" max="6145" width="63.375" style="5" customWidth="1"/>
    <col min="6146" max="6146" width="11.25" style="5" customWidth="1"/>
    <col min="6147" max="6147" width="11.625" style="5" customWidth="1"/>
    <col min="6148" max="6148" width="14.375" style="5" customWidth="1"/>
    <col min="6149" max="6150" width="8.5" style="5" bestFit="1" customWidth="1"/>
    <col min="6151" max="6151" width="8.125" style="5" bestFit="1" customWidth="1"/>
    <col min="6152" max="6399" width="9" style="5"/>
    <col min="6400" max="6400" width="7.25" style="5" customWidth="1"/>
    <col min="6401" max="6401" width="63.375" style="5" customWidth="1"/>
    <col min="6402" max="6402" width="11.25" style="5" customWidth="1"/>
    <col min="6403" max="6403" width="11.625" style="5" customWidth="1"/>
    <col min="6404" max="6404" width="14.375" style="5" customWidth="1"/>
    <col min="6405" max="6406" width="8.5" style="5" bestFit="1" customWidth="1"/>
    <col min="6407" max="6407" width="8.125" style="5" bestFit="1" customWidth="1"/>
    <col min="6408" max="6655" width="9" style="5"/>
    <col min="6656" max="6656" width="7.25" style="5" customWidth="1"/>
    <col min="6657" max="6657" width="63.375" style="5" customWidth="1"/>
    <col min="6658" max="6658" width="11.25" style="5" customWidth="1"/>
    <col min="6659" max="6659" width="11.625" style="5" customWidth="1"/>
    <col min="6660" max="6660" width="14.375" style="5" customWidth="1"/>
    <col min="6661" max="6662" width="8.5" style="5" bestFit="1" customWidth="1"/>
    <col min="6663" max="6663" width="8.125" style="5" bestFit="1" customWidth="1"/>
    <col min="6664" max="6911" width="9" style="5"/>
    <col min="6912" max="6912" width="7.25" style="5" customWidth="1"/>
    <col min="6913" max="6913" width="63.375" style="5" customWidth="1"/>
    <col min="6914" max="6914" width="11.25" style="5" customWidth="1"/>
    <col min="6915" max="6915" width="11.625" style="5" customWidth="1"/>
    <col min="6916" max="6916" width="14.375" style="5" customWidth="1"/>
    <col min="6917" max="6918" width="8.5" style="5" bestFit="1" customWidth="1"/>
    <col min="6919" max="6919" width="8.125" style="5" bestFit="1" customWidth="1"/>
    <col min="6920" max="7167" width="9" style="5"/>
    <col min="7168" max="7168" width="7.25" style="5" customWidth="1"/>
    <col min="7169" max="7169" width="63.375" style="5" customWidth="1"/>
    <col min="7170" max="7170" width="11.25" style="5" customWidth="1"/>
    <col min="7171" max="7171" width="11.625" style="5" customWidth="1"/>
    <col min="7172" max="7172" width="14.375" style="5" customWidth="1"/>
    <col min="7173" max="7174" width="8.5" style="5" bestFit="1" customWidth="1"/>
    <col min="7175" max="7175" width="8.125" style="5" bestFit="1" customWidth="1"/>
    <col min="7176" max="7423" width="9" style="5"/>
    <col min="7424" max="7424" width="7.25" style="5" customWidth="1"/>
    <col min="7425" max="7425" width="63.375" style="5" customWidth="1"/>
    <col min="7426" max="7426" width="11.25" style="5" customWidth="1"/>
    <col min="7427" max="7427" width="11.625" style="5" customWidth="1"/>
    <col min="7428" max="7428" width="14.375" style="5" customWidth="1"/>
    <col min="7429" max="7430" width="8.5" style="5" bestFit="1" customWidth="1"/>
    <col min="7431" max="7431" width="8.125" style="5" bestFit="1" customWidth="1"/>
    <col min="7432" max="7679" width="9" style="5"/>
    <col min="7680" max="7680" width="7.25" style="5" customWidth="1"/>
    <col min="7681" max="7681" width="63.375" style="5" customWidth="1"/>
    <col min="7682" max="7682" width="11.25" style="5" customWidth="1"/>
    <col min="7683" max="7683" width="11.625" style="5" customWidth="1"/>
    <col min="7684" max="7684" width="14.375" style="5" customWidth="1"/>
    <col min="7685" max="7686" width="8.5" style="5" bestFit="1" customWidth="1"/>
    <col min="7687" max="7687" width="8.125" style="5" bestFit="1" customWidth="1"/>
    <col min="7688" max="7935" width="9" style="5"/>
    <col min="7936" max="7936" width="7.25" style="5" customWidth="1"/>
    <col min="7937" max="7937" width="63.375" style="5" customWidth="1"/>
    <col min="7938" max="7938" width="11.25" style="5" customWidth="1"/>
    <col min="7939" max="7939" width="11.625" style="5" customWidth="1"/>
    <col min="7940" max="7940" width="14.375" style="5" customWidth="1"/>
    <col min="7941" max="7942" width="8.5" style="5" bestFit="1" customWidth="1"/>
    <col min="7943" max="7943" width="8.125" style="5" bestFit="1" customWidth="1"/>
    <col min="7944" max="8191" width="9" style="5"/>
    <col min="8192" max="8192" width="7.25" style="5" customWidth="1"/>
    <col min="8193" max="8193" width="63.375" style="5" customWidth="1"/>
    <col min="8194" max="8194" width="11.25" style="5" customWidth="1"/>
    <col min="8195" max="8195" width="11.625" style="5" customWidth="1"/>
    <col min="8196" max="8196" width="14.375" style="5" customWidth="1"/>
    <col min="8197" max="8198" width="8.5" style="5" bestFit="1" customWidth="1"/>
    <col min="8199" max="8199" width="8.125" style="5" bestFit="1" customWidth="1"/>
    <col min="8200" max="8447" width="9" style="5"/>
    <col min="8448" max="8448" width="7.25" style="5" customWidth="1"/>
    <col min="8449" max="8449" width="63.375" style="5" customWidth="1"/>
    <col min="8450" max="8450" width="11.25" style="5" customWidth="1"/>
    <col min="8451" max="8451" width="11.625" style="5" customWidth="1"/>
    <col min="8452" max="8452" width="14.375" style="5" customWidth="1"/>
    <col min="8453" max="8454" width="8.5" style="5" bestFit="1" customWidth="1"/>
    <col min="8455" max="8455" width="8.125" style="5" bestFit="1" customWidth="1"/>
    <col min="8456" max="8703" width="9" style="5"/>
    <col min="8704" max="8704" width="7.25" style="5" customWidth="1"/>
    <col min="8705" max="8705" width="63.375" style="5" customWidth="1"/>
    <col min="8706" max="8706" width="11.25" style="5" customWidth="1"/>
    <col min="8707" max="8707" width="11.625" style="5" customWidth="1"/>
    <col min="8708" max="8708" width="14.375" style="5" customWidth="1"/>
    <col min="8709" max="8710" width="8.5" style="5" bestFit="1" customWidth="1"/>
    <col min="8711" max="8711" width="8.125" style="5" bestFit="1" customWidth="1"/>
    <col min="8712" max="8959" width="9" style="5"/>
    <col min="8960" max="8960" width="7.25" style="5" customWidth="1"/>
    <col min="8961" max="8961" width="63.375" style="5" customWidth="1"/>
    <col min="8962" max="8962" width="11.25" style="5" customWidth="1"/>
    <col min="8963" max="8963" width="11.625" style="5" customWidth="1"/>
    <col min="8964" max="8964" width="14.375" style="5" customWidth="1"/>
    <col min="8965" max="8966" width="8.5" style="5" bestFit="1" customWidth="1"/>
    <col min="8967" max="8967" width="8.125" style="5" bestFit="1" customWidth="1"/>
    <col min="8968" max="9215" width="9" style="5"/>
    <col min="9216" max="9216" width="7.25" style="5" customWidth="1"/>
    <col min="9217" max="9217" width="63.375" style="5" customWidth="1"/>
    <col min="9218" max="9218" width="11.25" style="5" customWidth="1"/>
    <col min="9219" max="9219" width="11.625" style="5" customWidth="1"/>
    <col min="9220" max="9220" width="14.375" style="5" customWidth="1"/>
    <col min="9221" max="9222" width="8.5" style="5" bestFit="1" customWidth="1"/>
    <col min="9223" max="9223" width="8.125" style="5" bestFit="1" customWidth="1"/>
    <col min="9224" max="9471" width="9" style="5"/>
    <col min="9472" max="9472" width="7.25" style="5" customWidth="1"/>
    <col min="9473" max="9473" width="63.375" style="5" customWidth="1"/>
    <col min="9474" max="9474" width="11.25" style="5" customWidth="1"/>
    <col min="9475" max="9475" width="11.625" style="5" customWidth="1"/>
    <col min="9476" max="9476" width="14.375" style="5" customWidth="1"/>
    <col min="9477" max="9478" width="8.5" style="5" bestFit="1" customWidth="1"/>
    <col min="9479" max="9479" width="8.125" style="5" bestFit="1" customWidth="1"/>
    <col min="9480" max="9727" width="9" style="5"/>
    <col min="9728" max="9728" width="7.25" style="5" customWidth="1"/>
    <col min="9729" max="9729" width="63.375" style="5" customWidth="1"/>
    <col min="9730" max="9730" width="11.25" style="5" customWidth="1"/>
    <col min="9731" max="9731" width="11.625" style="5" customWidth="1"/>
    <col min="9732" max="9732" width="14.375" style="5" customWidth="1"/>
    <col min="9733" max="9734" width="8.5" style="5" bestFit="1" customWidth="1"/>
    <col min="9735" max="9735" width="8.125" style="5" bestFit="1" customWidth="1"/>
    <col min="9736" max="9983" width="9" style="5"/>
    <col min="9984" max="9984" width="7.25" style="5" customWidth="1"/>
    <col min="9985" max="9985" width="63.375" style="5" customWidth="1"/>
    <col min="9986" max="9986" width="11.25" style="5" customWidth="1"/>
    <col min="9987" max="9987" width="11.625" style="5" customWidth="1"/>
    <col min="9988" max="9988" width="14.375" style="5" customWidth="1"/>
    <col min="9989" max="9990" width="8.5" style="5" bestFit="1" customWidth="1"/>
    <col min="9991" max="9991" width="8.125" style="5" bestFit="1" customWidth="1"/>
    <col min="9992" max="10239" width="9" style="5"/>
    <col min="10240" max="10240" width="7.25" style="5" customWidth="1"/>
    <col min="10241" max="10241" width="63.375" style="5" customWidth="1"/>
    <col min="10242" max="10242" width="11.25" style="5" customWidth="1"/>
    <col min="10243" max="10243" width="11.625" style="5" customWidth="1"/>
    <col min="10244" max="10244" width="14.375" style="5" customWidth="1"/>
    <col min="10245" max="10246" width="8.5" style="5" bestFit="1" customWidth="1"/>
    <col min="10247" max="10247" width="8.125" style="5" bestFit="1" customWidth="1"/>
    <col min="10248" max="10495" width="9" style="5"/>
    <col min="10496" max="10496" width="7.25" style="5" customWidth="1"/>
    <col min="10497" max="10497" width="63.375" style="5" customWidth="1"/>
    <col min="10498" max="10498" width="11.25" style="5" customWidth="1"/>
    <col min="10499" max="10499" width="11.625" style="5" customWidth="1"/>
    <col min="10500" max="10500" width="14.375" style="5" customWidth="1"/>
    <col min="10501" max="10502" width="8.5" style="5" bestFit="1" customWidth="1"/>
    <col min="10503" max="10503" width="8.125" style="5" bestFit="1" customWidth="1"/>
    <col min="10504" max="10751" width="9" style="5"/>
    <col min="10752" max="10752" width="7.25" style="5" customWidth="1"/>
    <col min="10753" max="10753" width="63.375" style="5" customWidth="1"/>
    <col min="10754" max="10754" width="11.25" style="5" customWidth="1"/>
    <col min="10755" max="10755" width="11.625" style="5" customWidth="1"/>
    <col min="10756" max="10756" width="14.375" style="5" customWidth="1"/>
    <col min="10757" max="10758" width="8.5" style="5" bestFit="1" customWidth="1"/>
    <col min="10759" max="10759" width="8.125" style="5" bestFit="1" customWidth="1"/>
    <col min="10760" max="11007" width="9" style="5"/>
    <col min="11008" max="11008" width="7.25" style="5" customWidth="1"/>
    <col min="11009" max="11009" width="63.375" style="5" customWidth="1"/>
    <col min="11010" max="11010" width="11.25" style="5" customWidth="1"/>
    <col min="11011" max="11011" width="11.625" style="5" customWidth="1"/>
    <col min="11012" max="11012" width="14.375" style="5" customWidth="1"/>
    <col min="11013" max="11014" width="8.5" style="5" bestFit="1" customWidth="1"/>
    <col min="11015" max="11015" width="8.125" style="5" bestFit="1" customWidth="1"/>
    <col min="11016" max="11263" width="9" style="5"/>
    <col min="11264" max="11264" width="7.25" style="5" customWidth="1"/>
    <col min="11265" max="11265" width="63.375" style="5" customWidth="1"/>
    <col min="11266" max="11266" width="11.25" style="5" customWidth="1"/>
    <col min="11267" max="11267" width="11.625" style="5" customWidth="1"/>
    <col min="11268" max="11268" width="14.375" style="5" customWidth="1"/>
    <col min="11269" max="11270" width="8.5" style="5" bestFit="1" customWidth="1"/>
    <col min="11271" max="11271" width="8.125" style="5" bestFit="1" customWidth="1"/>
    <col min="11272" max="11519" width="9" style="5"/>
    <col min="11520" max="11520" width="7.25" style="5" customWidth="1"/>
    <col min="11521" max="11521" width="63.375" style="5" customWidth="1"/>
    <col min="11522" max="11522" width="11.25" style="5" customWidth="1"/>
    <col min="11523" max="11523" width="11.625" style="5" customWidth="1"/>
    <col min="11524" max="11524" width="14.375" style="5" customWidth="1"/>
    <col min="11525" max="11526" width="8.5" style="5" bestFit="1" customWidth="1"/>
    <col min="11527" max="11527" width="8.125" style="5" bestFit="1" customWidth="1"/>
    <col min="11528" max="11775" width="9" style="5"/>
    <col min="11776" max="11776" width="7.25" style="5" customWidth="1"/>
    <col min="11777" max="11777" width="63.375" style="5" customWidth="1"/>
    <col min="11778" max="11778" width="11.25" style="5" customWidth="1"/>
    <col min="11779" max="11779" width="11.625" style="5" customWidth="1"/>
    <col min="11780" max="11780" width="14.375" style="5" customWidth="1"/>
    <col min="11781" max="11782" width="8.5" style="5" bestFit="1" customWidth="1"/>
    <col min="11783" max="11783" width="8.125" style="5" bestFit="1" customWidth="1"/>
    <col min="11784" max="12031" width="9" style="5"/>
    <col min="12032" max="12032" width="7.25" style="5" customWidth="1"/>
    <col min="12033" max="12033" width="63.375" style="5" customWidth="1"/>
    <col min="12034" max="12034" width="11.25" style="5" customWidth="1"/>
    <col min="12035" max="12035" width="11.625" style="5" customWidth="1"/>
    <col min="12036" max="12036" width="14.375" style="5" customWidth="1"/>
    <col min="12037" max="12038" width="8.5" style="5" bestFit="1" customWidth="1"/>
    <col min="12039" max="12039" width="8.125" style="5" bestFit="1" customWidth="1"/>
    <col min="12040" max="12287" width="9" style="5"/>
    <col min="12288" max="12288" width="7.25" style="5" customWidth="1"/>
    <col min="12289" max="12289" width="63.375" style="5" customWidth="1"/>
    <col min="12290" max="12290" width="11.25" style="5" customWidth="1"/>
    <col min="12291" max="12291" width="11.625" style="5" customWidth="1"/>
    <col min="12292" max="12292" width="14.375" style="5" customWidth="1"/>
    <col min="12293" max="12294" width="8.5" style="5" bestFit="1" customWidth="1"/>
    <col min="12295" max="12295" width="8.125" style="5" bestFit="1" customWidth="1"/>
    <col min="12296" max="12543" width="9" style="5"/>
    <col min="12544" max="12544" width="7.25" style="5" customWidth="1"/>
    <col min="12545" max="12545" width="63.375" style="5" customWidth="1"/>
    <col min="12546" max="12546" width="11.25" style="5" customWidth="1"/>
    <col min="12547" max="12547" width="11.625" style="5" customWidth="1"/>
    <col min="12548" max="12548" width="14.375" style="5" customWidth="1"/>
    <col min="12549" max="12550" width="8.5" style="5" bestFit="1" customWidth="1"/>
    <col min="12551" max="12551" width="8.125" style="5" bestFit="1" customWidth="1"/>
    <col min="12552" max="12799" width="9" style="5"/>
    <col min="12800" max="12800" width="7.25" style="5" customWidth="1"/>
    <col min="12801" max="12801" width="63.375" style="5" customWidth="1"/>
    <col min="12802" max="12802" width="11.25" style="5" customWidth="1"/>
    <col min="12803" max="12803" width="11.625" style="5" customWidth="1"/>
    <col min="12804" max="12804" width="14.375" style="5" customWidth="1"/>
    <col min="12805" max="12806" width="8.5" style="5" bestFit="1" customWidth="1"/>
    <col min="12807" max="12807" width="8.125" style="5" bestFit="1" customWidth="1"/>
    <col min="12808" max="13055" width="9" style="5"/>
    <col min="13056" max="13056" width="7.25" style="5" customWidth="1"/>
    <col min="13057" max="13057" width="63.375" style="5" customWidth="1"/>
    <col min="13058" max="13058" width="11.25" style="5" customWidth="1"/>
    <col min="13059" max="13059" width="11.625" style="5" customWidth="1"/>
    <col min="13060" max="13060" width="14.375" style="5" customWidth="1"/>
    <col min="13061" max="13062" width="8.5" style="5" bestFit="1" customWidth="1"/>
    <col min="13063" max="13063" width="8.125" style="5" bestFit="1" customWidth="1"/>
    <col min="13064" max="13311" width="9" style="5"/>
    <col min="13312" max="13312" width="7.25" style="5" customWidth="1"/>
    <col min="13313" max="13313" width="63.375" style="5" customWidth="1"/>
    <col min="13314" max="13314" width="11.25" style="5" customWidth="1"/>
    <col min="13315" max="13315" width="11.625" style="5" customWidth="1"/>
    <col min="13316" max="13316" width="14.375" style="5" customWidth="1"/>
    <col min="13317" max="13318" width="8.5" style="5" bestFit="1" customWidth="1"/>
    <col min="13319" max="13319" width="8.125" style="5" bestFit="1" customWidth="1"/>
    <col min="13320" max="13567" width="9" style="5"/>
    <col min="13568" max="13568" width="7.25" style="5" customWidth="1"/>
    <col min="13569" max="13569" width="63.375" style="5" customWidth="1"/>
    <col min="13570" max="13570" width="11.25" style="5" customWidth="1"/>
    <col min="13571" max="13571" width="11.625" style="5" customWidth="1"/>
    <col min="13572" max="13572" width="14.375" style="5" customWidth="1"/>
    <col min="13573" max="13574" width="8.5" style="5" bestFit="1" customWidth="1"/>
    <col min="13575" max="13575" width="8.125" style="5" bestFit="1" customWidth="1"/>
    <col min="13576" max="13823" width="9" style="5"/>
    <col min="13824" max="13824" width="7.25" style="5" customWidth="1"/>
    <col min="13825" max="13825" width="63.375" style="5" customWidth="1"/>
    <col min="13826" max="13826" width="11.25" style="5" customWidth="1"/>
    <col min="13827" max="13827" width="11.625" style="5" customWidth="1"/>
    <col min="13828" max="13828" width="14.375" style="5" customWidth="1"/>
    <col min="13829" max="13830" width="8.5" style="5" bestFit="1" customWidth="1"/>
    <col min="13831" max="13831" width="8.125" style="5" bestFit="1" customWidth="1"/>
    <col min="13832" max="14079" width="9" style="5"/>
    <col min="14080" max="14080" width="7.25" style="5" customWidth="1"/>
    <col min="14081" max="14081" width="63.375" style="5" customWidth="1"/>
    <col min="14082" max="14082" width="11.25" style="5" customWidth="1"/>
    <col min="14083" max="14083" width="11.625" style="5" customWidth="1"/>
    <col min="14084" max="14084" width="14.375" style="5" customWidth="1"/>
    <col min="14085" max="14086" width="8.5" style="5" bestFit="1" customWidth="1"/>
    <col min="14087" max="14087" width="8.125" style="5" bestFit="1" customWidth="1"/>
    <col min="14088" max="14335" width="9" style="5"/>
    <col min="14336" max="14336" width="7.25" style="5" customWidth="1"/>
    <col min="14337" max="14337" width="63.375" style="5" customWidth="1"/>
    <col min="14338" max="14338" width="11.25" style="5" customWidth="1"/>
    <col min="14339" max="14339" width="11.625" style="5" customWidth="1"/>
    <col min="14340" max="14340" width="14.375" style="5" customWidth="1"/>
    <col min="14341" max="14342" width="8.5" style="5" bestFit="1" customWidth="1"/>
    <col min="14343" max="14343" width="8.125" style="5" bestFit="1" customWidth="1"/>
    <col min="14344" max="14591" width="9" style="5"/>
    <col min="14592" max="14592" width="7.25" style="5" customWidth="1"/>
    <col min="14593" max="14593" width="63.375" style="5" customWidth="1"/>
    <col min="14594" max="14594" width="11.25" style="5" customWidth="1"/>
    <col min="14595" max="14595" width="11.625" style="5" customWidth="1"/>
    <col min="14596" max="14596" width="14.375" style="5" customWidth="1"/>
    <col min="14597" max="14598" width="8.5" style="5" bestFit="1" customWidth="1"/>
    <col min="14599" max="14599" width="8.125" style="5" bestFit="1" customWidth="1"/>
    <col min="14600" max="14847" width="9" style="5"/>
    <col min="14848" max="14848" width="7.25" style="5" customWidth="1"/>
    <col min="14849" max="14849" width="63.375" style="5" customWidth="1"/>
    <col min="14850" max="14850" width="11.25" style="5" customWidth="1"/>
    <col min="14851" max="14851" width="11.625" style="5" customWidth="1"/>
    <col min="14852" max="14852" width="14.375" style="5" customWidth="1"/>
    <col min="14853" max="14854" width="8.5" style="5" bestFit="1" customWidth="1"/>
    <col min="14855" max="14855" width="8.125" style="5" bestFit="1" customWidth="1"/>
    <col min="14856" max="15103" width="9" style="5"/>
    <col min="15104" max="15104" width="7.25" style="5" customWidth="1"/>
    <col min="15105" max="15105" width="63.375" style="5" customWidth="1"/>
    <col min="15106" max="15106" width="11.25" style="5" customWidth="1"/>
    <col min="15107" max="15107" width="11.625" style="5" customWidth="1"/>
    <col min="15108" max="15108" width="14.375" style="5" customWidth="1"/>
    <col min="15109" max="15110" width="8.5" style="5" bestFit="1" customWidth="1"/>
    <col min="15111" max="15111" width="8.125" style="5" bestFit="1" customWidth="1"/>
    <col min="15112" max="15359" width="9" style="5"/>
    <col min="15360" max="15360" width="7.25" style="5" customWidth="1"/>
    <col min="15361" max="15361" width="63.375" style="5" customWidth="1"/>
    <col min="15362" max="15362" width="11.25" style="5" customWidth="1"/>
    <col min="15363" max="15363" width="11.625" style="5" customWidth="1"/>
    <col min="15364" max="15364" width="14.375" style="5" customWidth="1"/>
    <col min="15365" max="15366" width="8.5" style="5" bestFit="1" customWidth="1"/>
    <col min="15367" max="15367" width="8.125" style="5" bestFit="1" customWidth="1"/>
    <col min="15368" max="15615" width="9" style="5"/>
    <col min="15616" max="15616" width="7.25" style="5" customWidth="1"/>
    <col min="15617" max="15617" width="63.375" style="5" customWidth="1"/>
    <col min="15618" max="15618" width="11.25" style="5" customWidth="1"/>
    <col min="15619" max="15619" width="11.625" style="5" customWidth="1"/>
    <col min="15620" max="15620" width="14.375" style="5" customWidth="1"/>
    <col min="15621" max="15622" width="8.5" style="5" bestFit="1" customWidth="1"/>
    <col min="15623" max="15623" width="8.125" style="5" bestFit="1" customWidth="1"/>
    <col min="15624" max="15871" width="9" style="5"/>
    <col min="15872" max="15872" width="7.25" style="5" customWidth="1"/>
    <col min="15873" max="15873" width="63.375" style="5" customWidth="1"/>
    <col min="15874" max="15874" width="11.25" style="5" customWidth="1"/>
    <col min="15875" max="15875" width="11.625" style="5" customWidth="1"/>
    <col min="15876" max="15876" width="14.375" style="5" customWidth="1"/>
    <col min="15877" max="15878" width="8.5" style="5" bestFit="1" customWidth="1"/>
    <col min="15879" max="15879" width="8.125" style="5" bestFit="1" customWidth="1"/>
    <col min="15880" max="16127" width="9" style="5"/>
    <col min="16128" max="16128" width="7.25" style="5" customWidth="1"/>
    <col min="16129" max="16129" width="63.375" style="5" customWidth="1"/>
    <col min="16130" max="16130" width="11.25" style="5" customWidth="1"/>
    <col min="16131" max="16131" width="11.625" style="5" customWidth="1"/>
    <col min="16132" max="16132" width="14.375" style="5" customWidth="1"/>
    <col min="16133" max="16134" width="8.5" style="5" bestFit="1" customWidth="1"/>
    <col min="16135" max="16135" width="8.125" style="5" bestFit="1" customWidth="1"/>
    <col min="16136" max="16384" width="9" style="5"/>
  </cols>
  <sheetData>
    <row r="1" spans="1:7" ht="18.75">
      <c r="A1" s="154"/>
      <c r="B1" s="154"/>
      <c r="C1" s="154"/>
      <c r="D1" s="154"/>
      <c r="E1" s="154"/>
      <c r="F1" s="155" t="s">
        <v>0</v>
      </c>
      <c r="G1" s="155"/>
    </row>
    <row r="2" spans="1:7" ht="15">
      <c r="A2" s="154"/>
      <c r="B2" s="154"/>
      <c r="C2" s="154"/>
      <c r="D2" s="154"/>
      <c r="E2" s="154"/>
      <c r="F2" s="156" t="s">
        <v>221</v>
      </c>
      <c r="G2" s="156"/>
    </row>
    <row r="3" spans="1:7" ht="15">
      <c r="A3" s="154"/>
      <c r="B3" s="154"/>
      <c r="C3" s="154"/>
      <c r="D3" s="154"/>
      <c r="E3" s="154"/>
      <c r="F3" s="156" t="s">
        <v>222</v>
      </c>
      <c r="G3" s="156"/>
    </row>
    <row r="4" spans="1:7" ht="15">
      <c r="A4" s="154"/>
      <c r="B4" s="154"/>
      <c r="C4" s="154"/>
      <c r="D4" s="154"/>
      <c r="E4" s="154"/>
      <c r="F4" s="156" t="s">
        <v>217</v>
      </c>
      <c r="G4" s="156"/>
    </row>
    <row r="5" spans="1:7">
      <c r="A5" s="154"/>
      <c r="B5" s="154"/>
      <c r="C5" s="154"/>
      <c r="D5" s="154"/>
      <c r="E5" s="154"/>
      <c r="F5" s="157"/>
      <c r="G5" s="157"/>
    </row>
    <row r="6" spans="1:7" ht="18.75">
      <c r="A6" s="164" t="s">
        <v>174</v>
      </c>
      <c r="B6" s="164"/>
      <c r="C6" s="164"/>
      <c r="D6" s="164"/>
      <c r="E6" s="164"/>
      <c r="F6" s="164"/>
      <c r="G6" s="164"/>
    </row>
    <row r="7" spans="1:7" ht="18.75">
      <c r="A7" s="164" t="s">
        <v>1</v>
      </c>
      <c r="B7" s="164"/>
      <c r="C7" s="164"/>
      <c r="D7" s="164"/>
      <c r="E7" s="164"/>
      <c r="F7" s="164"/>
      <c r="G7" s="164"/>
    </row>
    <row r="8" spans="1:7">
      <c r="A8" s="4"/>
      <c r="B8" s="4"/>
      <c r="C8" s="4"/>
      <c r="D8" s="4"/>
      <c r="E8" s="4"/>
      <c r="F8" s="4"/>
      <c r="G8" s="4"/>
    </row>
    <row r="9" spans="1:7">
      <c r="A9" s="165"/>
      <c r="B9" s="165"/>
      <c r="C9" s="165"/>
      <c r="D9" s="165"/>
      <c r="E9" s="165"/>
      <c r="F9" s="165"/>
      <c r="G9" s="165"/>
    </row>
    <row r="10" spans="1:7" ht="15">
      <c r="A10" s="147" t="s">
        <v>2</v>
      </c>
      <c r="B10" s="147" t="s">
        <v>3</v>
      </c>
      <c r="C10" s="147" t="s">
        <v>4</v>
      </c>
      <c r="D10" s="147" t="s">
        <v>5</v>
      </c>
      <c r="E10" s="148" t="s">
        <v>175</v>
      </c>
      <c r="F10" s="149"/>
      <c r="G10" s="150"/>
    </row>
    <row r="11" spans="1:7" ht="15">
      <c r="A11" s="147"/>
      <c r="B11" s="147"/>
      <c r="C11" s="147"/>
      <c r="D11" s="147"/>
      <c r="E11" s="151" t="s">
        <v>6</v>
      </c>
      <c r="F11" s="151" t="s">
        <v>7</v>
      </c>
      <c r="G11" s="151"/>
    </row>
    <row r="12" spans="1:7" ht="15">
      <c r="A12" s="147"/>
      <c r="B12" s="147"/>
      <c r="C12" s="147"/>
      <c r="D12" s="147"/>
      <c r="E12" s="151"/>
      <c r="F12" s="3" t="s">
        <v>8</v>
      </c>
      <c r="G12" s="3" t="s">
        <v>9</v>
      </c>
    </row>
    <row r="13" spans="1:7">
      <c r="A13" s="1">
        <v>1</v>
      </c>
      <c r="B13" s="1">
        <v>2</v>
      </c>
      <c r="C13" s="1">
        <v>3</v>
      </c>
      <c r="D13" s="1">
        <v>4</v>
      </c>
      <c r="E13" s="2">
        <v>5</v>
      </c>
      <c r="F13" s="2">
        <v>6</v>
      </c>
      <c r="G13" s="2">
        <v>7</v>
      </c>
    </row>
    <row r="14" spans="1:7" ht="24" customHeight="1">
      <c r="A14" s="41" t="s">
        <v>10</v>
      </c>
      <c r="B14" s="41"/>
      <c r="C14" s="41"/>
      <c r="D14" s="92" t="s">
        <v>11</v>
      </c>
      <c r="E14" s="43">
        <f t="shared" ref="E14:E28" si="0">SUM(F14:G14)</f>
        <v>3050</v>
      </c>
      <c r="F14" s="43">
        <f>F17+F15</f>
        <v>3050</v>
      </c>
      <c r="G14" s="43" t="s">
        <v>167</v>
      </c>
    </row>
    <row r="15" spans="1:7" ht="24" customHeight="1">
      <c r="A15" s="84"/>
      <c r="B15" s="86" t="s">
        <v>177</v>
      </c>
      <c r="C15" s="87"/>
      <c r="D15" s="88" t="s">
        <v>178</v>
      </c>
      <c r="E15" s="89">
        <f>F15</f>
        <v>3000</v>
      </c>
      <c r="F15" s="89">
        <f>F16</f>
        <v>3000</v>
      </c>
      <c r="G15" s="89"/>
    </row>
    <row r="16" spans="1:7" ht="46.5" customHeight="1">
      <c r="A16" s="84"/>
      <c r="B16" s="85"/>
      <c r="C16" s="87" t="s">
        <v>12</v>
      </c>
      <c r="D16" s="90" t="s">
        <v>13</v>
      </c>
      <c r="E16" s="91">
        <f>F16</f>
        <v>3000</v>
      </c>
      <c r="F16" s="91">
        <v>3000</v>
      </c>
      <c r="G16" s="89"/>
    </row>
    <row r="17" spans="1:7" ht="21" customHeight="1">
      <c r="A17" s="7"/>
      <c r="B17" s="35" t="s">
        <v>14</v>
      </c>
      <c r="C17" s="46"/>
      <c r="D17" s="47" t="s">
        <v>15</v>
      </c>
      <c r="E17" s="48">
        <f t="shared" si="0"/>
        <v>50</v>
      </c>
      <c r="F17" s="48">
        <f>F18</f>
        <v>50</v>
      </c>
      <c r="G17" s="49" t="str">
        <f>IF(G18&gt;0,G18,"")</f>
        <v/>
      </c>
    </row>
    <row r="18" spans="1:7" ht="35.25" customHeight="1">
      <c r="A18" s="9"/>
      <c r="B18" s="11"/>
      <c r="C18" s="35" t="s">
        <v>16</v>
      </c>
      <c r="D18" s="39" t="s">
        <v>17</v>
      </c>
      <c r="E18" s="40">
        <f t="shared" si="0"/>
        <v>50</v>
      </c>
      <c r="F18" s="40">
        <v>50</v>
      </c>
      <c r="G18" s="12"/>
    </row>
    <row r="19" spans="1:7" ht="24.75" customHeight="1">
      <c r="A19" s="41" t="s">
        <v>18</v>
      </c>
      <c r="B19" s="41"/>
      <c r="C19" s="41"/>
      <c r="D19" s="69" t="s">
        <v>19</v>
      </c>
      <c r="E19" s="43">
        <f t="shared" si="0"/>
        <v>287804</v>
      </c>
      <c r="F19" s="43">
        <f>F20</f>
        <v>287804</v>
      </c>
      <c r="G19" s="43" t="s">
        <v>167</v>
      </c>
    </row>
    <row r="20" spans="1:7" ht="20.25" customHeight="1">
      <c r="A20" s="54"/>
      <c r="B20" s="35" t="s">
        <v>20</v>
      </c>
      <c r="C20" s="35"/>
      <c r="D20" s="36" t="s">
        <v>21</v>
      </c>
      <c r="E20" s="37">
        <f t="shared" si="0"/>
        <v>287804</v>
      </c>
      <c r="F20" s="37">
        <f>F21</f>
        <v>287804</v>
      </c>
      <c r="G20" s="40" t="str">
        <f>IF(G21&gt;0,G21,"")</f>
        <v/>
      </c>
    </row>
    <row r="21" spans="1:7" ht="48" customHeight="1">
      <c r="A21" s="46"/>
      <c r="B21" s="35"/>
      <c r="C21" s="35" t="s">
        <v>22</v>
      </c>
      <c r="D21" s="39" t="s">
        <v>23</v>
      </c>
      <c r="E21" s="40">
        <f t="shared" si="0"/>
        <v>287804</v>
      </c>
      <c r="F21" s="40">
        <v>287804</v>
      </c>
      <c r="G21" s="40"/>
    </row>
    <row r="22" spans="1:7" ht="21.75" customHeight="1">
      <c r="A22" s="75" t="s">
        <v>24</v>
      </c>
      <c r="B22" s="75"/>
      <c r="C22" s="41"/>
      <c r="D22" s="42" t="s">
        <v>25</v>
      </c>
      <c r="E22" s="43">
        <f t="shared" si="0"/>
        <v>831585</v>
      </c>
      <c r="F22" s="43">
        <f>F23</f>
        <v>254985</v>
      </c>
      <c r="G22" s="43">
        <f>SUM(G23)</f>
        <v>576600</v>
      </c>
    </row>
    <row r="23" spans="1:7" ht="21.75" customHeight="1">
      <c r="A23" s="54"/>
      <c r="B23" s="38" t="s">
        <v>26</v>
      </c>
      <c r="C23" s="45"/>
      <c r="D23" s="36" t="s">
        <v>27</v>
      </c>
      <c r="E23" s="37">
        <f t="shared" si="0"/>
        <v>831585</v>
      </c>
      <c r="F23" s="37">
        <f>SUM(F24:F27)</f>
        <v>254985</v>
      </c>
      <c r="G23" s="37">
        <f>SUM(G24:G27)</f>
        <v>576600</v>
      </c>
    </row>
    <row r="24" spans="1:7" ht="20.25" customHeight="1">
      <c r="A24" s="96"/>
      <c r="B24" s="54"/>
      <c r="C24" s="45" t="s">
        <v>186</v>
      </c>
      <c r="D24" s="39" t="s">
        <v>187</v>
      </c>
      <c r="E24" s="40">
        <f t="shared" si="0"/>
        <v>9000</v>
      </c>
      <c r="F24" s="40">
        <v>9000</v>
      </c>
      <c r="G24" s="97">
        <v>0</v>
      </c>
    </row>
    <row r="25" spans="1:7" ht="21.75" customHeight="1">
      <c r="A25" s="7"/>
      <c r="B25" s="7"/>
      <c r="C25" s="45" t="s">
        <v>28</v>
      </c>
      <c r="D25" s="39" t="s">
        <v>29</v>
      </c>
      <c r="E25" s="40">
        <f t="shared" si="0"/>
        <v>10985</v>
      </c>
      <c r="F25" s="40">
        <v>10985</v>
      </c>
      <c r="G25" s="12"/>
    </row>
    <row r="26" spans="1:7" ht="47.25" customHeight="1">
      <c r="A26" s="7"/>
      <c r="B26" s="7"/>
      <c r="C26" s="45" t="s">
        <v>182</v>
      </c>
      <c r="D26" s="39" t="s">
        <v>183</v>
      </c>
      <c r="E26" s="40">
        <f>F26</f>
        <v>235000</v>
      </c>
      <c r="F26" s="40">
        <v>235000</v>
      </c>
      <c r="G26" s="12"/>
    </row>
    <row r="27" spans="1:7" ht="47.25" customHeight="1">
      <c r="A27" s="7"/>
      <c r="B27" s="7"/>
      <c r="C27" s="45" t="s">
        <v>179</v>
      </c>
      <c r="D27" s="39" t="s">
        <v>180</v>
      </c>
      <c r="E27" s="40">
        <f>G27</f>
        <v>576600</v>
      </c>
      <c r="F27" s="97">
        <v>0</v>
      </c>
      <c r="G27" s="40">
        <v>576600</v>
      </c>
    </row>
    <row r="28" spans="1:7" ht="24.75" customHeight="1">
      <c r="A28" s="41" t="s">
        <v>30</v>
      </c>
      <c r="B28" s="41"/>
      <c r="C28" s="41"/>
      <c r="D28" s="69" t="s">
        <v>31</v>
      </c>
      <c r="E28" s="43">
        <f t="shared" si="0"/>
        <v>1457006</v>
      </c>
      <c r="F28" s="43">
        <f>F29</f>
        <v>1457006</v>
      </c>
      <c r="G28" s="100">
        <f>SUM(G30:G33)</f>
        <v>0</v>
      </c>
    </row>
    <row r="29" spans="1:7" ht="23.25" customHeight="1">
      <c r="A29" s="72"/>
      <c r="B29" s="45" t="s">
        <v>32</v>
      </c>
      <c r="C29" s="35"/>
      <c r="D29" s="36" t="s">
        <v>33</v>
      </c>
      <c r="E29" s="37">
        <f t="shared" ref="E29:E33" si="1">SUM(F29:G29)</f>
        <v>1457006</v>
      </c>
      <c r="F29" s="37">
        <f>SUM(F30:F33)</f>
        <v>1457006</v>
      </c>
      <c r="G29" s="93">
        <f>SUM(G30:G33)</f>
        <v>0</v>
      </c>
    </row>
    <row r="30" spans="1:7" ht="47.25" customHeight="1">
      <c r="A30" s="78"/>
      <c r="B30" s="54"/>
      <c r="C30" s="45" t="s">
        <v>12</v>
      </c>
      <c r="D30" s="39" t="s">
        <v>13</v>
      </c>
      <c r="E30" s="40">
        <f t="shared" si="1"/>
        <v>369599</v>
      </c>
      <c r="F30" s="40">
        <v>369599</v>
      </c>
      <c r="G30" s="40"/>
    </row>
    <row r="31" spans="1:7" ht="48" customHeight="1">
      <c r="A31" s="19"/>
      <c r="B31" s="7"/>
      <c r="C31" s="45" t="s">
        <v>34</v>
      </c>
      <c r="D31" s="39" t="s">
        <v>35</v>
      </c>
      <c r="E31" s="40">
        <f t="shared" si="1"/>
        <v>464907</v>
      </c>
      <c r="F31" s="40">
        <v>464907</v>
      </c>
      <c r="G31" s="40"/>
    </row>
    <row r="32" spans="1:7" ht="33.75" customHeight="1">
      <c r="A32" s="19"/>
      <c r="B32" s="7"/>
      <c r="C32" s="45" t="s">
        <v>36</v>
      </c>
      <c r="D32" s="39" t="s">
        <v>185</v>
      </c>
      <c r="E32" s="40">
        <f t="shared" si="1"/>
        <v>5000</v>
      </c>
      <c r="F32" s="40">
        <v>5000</v>
      </c>
      <c r="G32" s="12"/>
    </row>
    <row r="33" spans="1:7" ht="34.5" customHeight="1">
      <c r="A33" s="20"/>
      <c r="B33" s="9"/>
      <c r="C33" s="45" t="s">
        <v>16</v>
      </c>
      <c r="D33" s="39" t="s">
        <v>17</v>
      </c>
      <c r="E33" s="40">
        <f t="shared" si="1"/>
        <v>617500</v>
      </c>
      <c r="F33" s="40">
        <v>617500</v>
      </c>
      <c r="G33" s="12"/>
    </row>
    <row r="34" spans="1:7" ht="18.75" customHeight="1">
      <c r="A34" s="41" t="s">
        <v>37</v>
      </c>
      <c r="B34" s="41"/>
      <c r="C34" s="41"/>
      <c r="D34" s="42" t="s">
        <v>38</v>
      </c>
      <c r="E34" s="43">
        <f>SUM(F34:G34)</f>
        <v>1333560</v>
      </c>
      <c r="F34" s="43">
        <f>F39+F41+F43+F37+F35</f>
        <v>1333560</v>
      </c>
      <c r="G34" s="6" t="s">
        <v>167</v>
      </c>
    </row>
    <row r="35" spans="1:7" ht="18.75" customHeight="1">
      <c r="A35" s="106"/>
      <c r="B35" s="107" t="s">
        <v>193</v>
      </c>
      <c r="C35" s="86"/>
      <c r="D35" s="103" t="s">
        <v>194</v>
      </c>
      <c r="E35" s="104">
        <f>F35</f>
        <v>4000</v>
      </c>
      <c r="F35" s="104">
        <f>SUM(F36)</f>
        <v>4000</v>
      </c>
      <c r="G35" s="105"/>
    </row>
    <row r="36" spans="1:7" ht="49.5" customHeight="1">
      <c r="A36" s="106"/>
      <c r="B36" s="107"/>
      <c r="C36" s="86" t="s">
        <v>12</v>
      </c>
      <c r="D36" s="39" t="s">
        <v>13</v>
      </c>
      <c r="E36" s="108">
        <f>F36</f>
        <v>4000</v>
      </c>
      <c r="F36" s="108">
        <v>4000</v>
      </c>
      <c r="G36" s="105"/>
    </row>
    <row r="37" spans="1:7" ht="23.25" customHeight="1">
      <c r="A37" s="102"/>
      <c r="B37" s="62" t="s">
        <v>39</v>
      </c>
      <c r="C37" s="63"/>
      <c r="D37" s="64" t="s">
        <v>40</v>
      </c>
      <c r="E37" s="65">
        <f>F37</f>
        <v>770000</v>
      </c>
      <c r="F37" s="65">
        <f>SUM(F38:F38)</f>
        <v>770000</v>
      </c>
      <c r="G37" s="65"/>
    </row>
    <row r="38" spans="1:7" ht="20.25" customHeight="1">
      <c r="A38" s="102"/>
      <c r="B38" s="62"/>
      <c r="C38" s="66" t="s">
        <v>41</v>
      </c>
      <c r="D38" s="67" t="s">
        <v>42</v>
      </c>
      <c r="E38" s="68">
        <f>F38</f>
        <v>770000</v>
      </c>
      <c r="F38" s="68">
        <v>770000</v>
      </c>
      <c r="G38" s="65"/>
    </row>
    <row r="39" spans="1:7" ht="24" customHeight="1">
      <c r="A39" s="7"/>
      <c r="B39" s="45" t="s">
        <v>45</v>
      </c>
      <c r="C39" s="35"/>
      <c r="D39" s="94" t="s">
        <v>46</v>
      </c>
      <c r="E39" s="48">
        <f>SUM(F39:G39)</f>
        <v>156000</v>
      </c>
      <c r="F39" s="48">
        <f>F40</f>
        <v>156000</v>
      </c>
      <c r="G39" s="12" t="str">
        <f>IF(G40&gt;0,G40,"")</f>
        <v/>
      </c>
    </row>
    <row r="40" spans="1:7" ht="48" customHeight="1">
      <c r="A40" s="7"/>
      <c r="B40" s="45"/>
      <c r="C40" s="35" t="s">
        <v>12</v>
      </c>
      <c r="D40" s="90" t="s">
        <v>13</v>
      </c>
      <c r="E40" s="40">
        <f>SUM(F40:G40)</f>
        <v>156000</v>
      </c>
      <c r="F40" s="40">
        <v>156000</v>
      </c>
      <c r="G40" s="12"/>
    </row>
    <row r="41" spans="1:7" ht="24" customHeight="1">
      <c r="A41" s="7"/>
      <c r="B41" s="45" t="s">
        <v>47</v>
      </c>
      <c r="C41" s="35"/>
      <c r="D41" s="95" t="s">
        <v>48</v>
      </c>
      <c r="E41" s="37">
        <f t="shared" ref="E41:E47" si="2">SUM(F41:G41)</f>
        <v>1500</v>
      </c>
      <c r="F41" s="37">
        <f>F42</f>
        <v>1500</v>
      </c>
      <c r="G41" s="40" t="str">
        <f>IF(G42&gt;0,G42,"")</f>
        <v/>
      </c>
    </row>
    <row r="42" spans="1:7" ht="48.75" customHeight="1">
      <c r="A42" s="7"/>
      <c r="B42" s="45"/>
      <c r="C42" s="35" t="s">
        <v>12</v>
      </c>
      <c r="D42" s="90" t="s">
        <v>13</v>
      </c>
      <c r="E42" s="40">
        <f t="shared" si="2"/>
        <v>1500</v>
      </c>
      <c r="F42" s="40">
        <v>1500</v>
      </c>
      <c r="G42" s="40"/>
    </row>
    <row r="43" spans="1:7" ht="21" customHeight="1">
      <c r="A43" s="7"/>
      <c r="B43" s="45" t="s">
        <v>49</v>
      </c>
      <c r="C43" s="45"/>
      <c r="D43" s="36" t="s">
        <v>50</v>
      </c>
      <c r="E43" s="37">
        <f t="shared" si="2"/>
        <v>402060</v>
      </c>
      <c r="F43" s="37">
        <f>SUM(F44:F45)</f>
        <v>402060</v>
      </c>
      <c r="G43" s="12" t="str">
        <f>IF((G44+G45)&gt;0,(G44+G45),"")</f>
        <v/>
      </c>
    </row>
    <row r="44" spans="1:7" ht="49.5" customHeight="1">
      <c r="A44" s="7"/>
      <c r="B44" s="53"/>
      <c r="C44" s="45" t="s">
        <v>12</v>
      </c>
      <c r="D44" s="39" t="s">
        <v>13</v>
      </c>
      <c r="E44" s="40">
        <f t="shared" si="2"/>
        <v>402000</v>
      </c>
      <c r="F44" s="40">
        <f>377000+25000</f>
        <v>402000</v>
      </c>
      <c r="G44" s="12"/>
    </row>
    <row r="45" spans="1:7" ht="18.75" customHeight="1">
      <c r="A45" s="9"/>
      <c r="B45" s="21"/>
      <c r="C45" s="45" t="s">
        <v>28</v>
      </c>
      <c r="D45" s="39" t="s">
        <v>29</v>
      </c>
      <c r="E45" s="40">
        <f t="shared" si="2"/>
        <v>60</v>
      </c>
      <c r="F45" s="40">
        <v>60</v>
      </c>
      <c r="G45" s="40"/>
    </row>
    <row r="46" spans="1:7" ht="18.75" customHeight="1">
      <c r="A46" s="55" t="s">
        <v>55</v>
      </c>
      <c r="B46" s="133" t="s">
        <v>56</v>
      </c>
      <c r="C46" s="133" t="s">
        <v>57</v>
      </c>
      <c r="D46" s="55" t="s">
        <v>58</v>
      </c>
      <c r="E46" s="56">
        <v>5</v>
      </c>
      <c r="F46" s="56">
        <v>6</v>
      </c>
      <c r="G46" s="56">
        <v>7</v>
      </c>
    </row>
    <row r="47" spans="1:7" ht="23.25" customHeight="1">
      <c r="A47" s="81" t="s">
        <v>51</v>
      </c>
      <c r="B47" s="75"/>
      <c r="C47" s="75"/>
      <c r="D47" s="82" t="s">
        <v>52</v>
      </c>
      <c r="E47" s="83">
        <f t="shared" si="2"/>
        <v>1104703</v>
      </c>
      <c r="F47" s="83">
        <f>F48+F50+F54+F57</f>
        <v>882703</v>
      </c>
      <c r="G47" s="83">
        <f>G57</f>
        <v>222000</v>
      </c>
    </row>
    <row r="48" spans="1:7" ht="22.5" customHeight="1">
      <c r="A48" s="13"/>
      <c r="B48" s="61" t="s">
        <v>53</v>
      </c>
      <c r="C48" s="35"/>
      <c r="D48" s="36" t="s">
        <v>54</v>
      </c>
      <c r="E48" s="37">
        <f>+SUM(F48:G48)</f>
        <v>116156</v>
      </c>
      <c r="F48" s="37">
        <f>F49</f>
        <v>116156</v>
      </c>
      <c r="G48" s="40" t="s">
        <v>167</v>
      </c>
    </row>
    <row r="49" spans="1:7" ht="42.75" customHeight="1">
      <c r="A49" s="7"/>
      <c r="B49" s="45"/>
      <c r="C49" s="45" t="s">
        <v>12</v>
      </c>
      <c r="D49" s="39" t="s">
        <v>13</v>
      </c>
      <c r="E49" s="40">
        <f t="shared" ref="E49:E56" si="3">SUM(F49:G49)</f>
        <v>116156</v>
      </c>
      <c r="F49" s="40">
        <v>116156</v>
      </c>
      <c r="G49" s="40"/>
    </row>
    <row r="50" spans="1:7" ht="20.25" customHeight="1">
      <c r="A50" s="7"/>
      <c r="B50" s="44" t="s">
        <v>60</v>
      </c>
      <c r="C50" s="46"/>
      <c r="D50" s="47" t="s">
        <v>61</v>
      </c>
      <c r="E50" s="48">
        <f>SUM(F50:G50)</f>
        <v>22812</v>
      </c>
      <c r="F50" s="48">
        <f>SUM(F51:F53)</f>
        <v>22812</v>
      </c>
      <c r="G50" s="10" t="s">
        <v>167</v>
      </c>
    </row>
    <row r="51" spans="1:7" ht="18.75" customHeight="1">
      <c r="A51" s="7"/>
      <c r="B51" s="38"/>
      <c r="C51" s="45" t="s">
        <v>41</v>
      </c>
      <c r="D51" s="39" t="s">
        <v>62</v>
      </c>
      <c r="E51" s="40">
        <f t="shared" si="3"/>
        <v>2500</v>
      </c>
      <c r="F51" s="40">
        <v>2500</v>
      </c>
      <c r="G51" s="12"/>
    </row>
    <row r="52" spans="1:7" ht="20.25" customHeight="1">
      <c r="A52" s="7"/>
      <c r="B52" s="8"/>
      <c r="C52" s="45" t="s">
        <v>28</v>
      </c>
      <c r="D52" s="39" t="s">
        <v>29</v>
      </c>
      <c r="E52" s="40">
        <f t="shared" si="3"/>
        <v>16312</v>
      </c>
      <c r="F52" s="40">
        <f>13766+2546</f>
        <v>16312</v>
      </c>
      <c r="G52" s="12"/>
    </row>
    <row r="53" spans="1:7" ht="54.75" customHeight="1">
      <c r="A53" s="7"/>
      <c r="B53" s="8"/>
      <c r="C53" s="45" t="s">
        <v>22</v>
      </c>
      <c r="D53" s="80" t="s">
        <v>23</v>
      </c>
      <c r="E53" s="40">
        <f>F53</f>
        <v>4000</v>
      </c>
      <c r="F53" s="40">
        <v>4000</v>
      </c>
      <c r="G53" s="12"/>
    </row>
    <row r="54" spans="1:7" ht="21" customHeight="1">
      <c r="A54" s="7"/>
      <c r="B54" s="45" t="s">
        <v>64</v>
      </c>
      <c r="C54" s="35"/>
      <c r="D54" s="36" t="s">
        <v>65</v>
      </c>
      <c r="E54" s="37">
        <f>+SUM(F54:G54)</f>
        <v>20000</v>
      </c>
      <c r="F54" s="37">
        <f>SUM(F55:F56)</f>
        <v>20000</v>
      </c>
      <c r="G54" s="37" t="s">
        <v>167</v>
      </c>
    </row>
    <row r="55" spans="1:7" ht="46.5" customHeight="1">
      <c r="A55" s="7"/>
      <c r="B55" s="38"/>
      <c r="C55" s="45" t="s">
        <v>12</v>
      </c>
      <c r="D55" s="39" t="s">
        <v>13</v>
      </c>
      <c r="E55" s="40">
        <f t="shared" si="3"/>
        <v>18000</v>
      </c>
      <c r="F55" s="40">
        <v>18000</v>
      </c>
      <c r="G55" s="40"/>
    </row>
    <row r="56" spans="1:7" ht="39" customHeight="1">
      <c r="A56" s="7"/>
      <c r="B56" s="44"/>
      <c r="C56" s="45" t="s">
        <v>66</v>
      </c>
      <c r="D56" s="39" t="s">
        <v>67</v>
      </c>
      <c r="E56" s="40">
        <f t="shared" si="3"/>
        <v>2000</v>
      </c>
      <c r="F56" s="40">
        <v>2000</v>
      </c>
      <c r="G56" s="40"/>
    </row>
    <row r="57" spans="1:7" ht="22.5" customHeight="1">
      <c r="A57" s="7"/>
      <c r="B57" s="53" t="s">
        <v>176</v>
      </c>
      <c r="C57" s="11"/>
      <c r="D57" s="36" t="s">
        <v>143</v>
      </c>
      <c r="E57" s="37">
        <f>F57+G57</f>
        <v>945735</v>
      </c>
      <c r="F57" s="37">
        <f>SUM(F58:F59)</f>
        <v>723735</v>
      </c>
      <c r="G57" s="37">
        <f>G59</f>
        <v>222000</v>
      </c>
    </row>
    <row r="58" spans="1:7" ht="69.75" customHeight="1">
      <c r="A58" s="15"/>
      <c r="B58" s="54"/>
      <c r="C58" s="45" t="s">
        <v>63</v>
      </c>
      <c r="D58" s="101" t="s">
        <v>191</v>
      </c>
      <c r="E58" s="40">
        <f>F58</f>
        <v>723735</v>
      </c>
      <c r="F58" s="40">
        <v>723735</v>
      </c>
      <c r="G58" s="40"/>
    </row>
    <row r="59" spans="1:7" ht="66" customHeight="1">
      <c r="A59" s="16"/>
      <c r="B59" s="9"/>
      <c r="C59" s="45" t="s">
        <v>189</v>
      </c>
      <c r="D59" s="101" t="s">
        <v>192</v>
      </c>
      <c r="E59" s="40">
        <f>G59</f>
        <v>222000</v>
      </c>
      <c r="F59" s="97">
        <v>0</v>
      </c>
      <c r="G59" s="40">
        <v>222000</v>
      </c>
    </row>
    <row r="60" spans="1:7" ht="34.5" customHeight="1">
      <c r="A60" s="79" t="s">
        <v>68</v>
      </c>
      <c r="B60" s="75"/>
      <c r="C60" s="41"/>
      <c r="D60" s="42" t="s">
        <v>69</v>
      </c>
      <c r="E60" s="43">
        <f>SUM(F60:G60)</f>
        <v>3569832</v>
      </c>
      <c r="F60" s="43">
        <f>F61</f>
        <v>3358432</v>
      </c>
      <c r="G60" s="43">
        <f>SUM(G61:G64)</f>
        <v>211400</v>
      </c>
    </row>
    <row r="61" spans="1:7" ht="22.5" customHeight="1">
      <c r="A61" s="13"/>
      <c r="B61" s="34" t="s">
        <v>70</v>
      </c>
      <c r="C61" s="35"/>
      <c r="D61" s="36" t="s">
        <v>71</v>
      </c>
      <c r="E61" s="37">
        <f>SUM(F61:G61)</f>
        <v>3569832</v>
      </c>
      <c r="F61" s="37">
        <f>SUM(F62:F66)</f>
        <v>3358432</v>
      </c>
      <c r="G61" s="37">
        <f>SUM(G62:G66)</f>
        <v>211400</v>
      </c>
    </row>
    <row r="62" spans="1:7" ht="45" customHeight="1">
      <c r="A62" s="7"/>
      <c r="B62" s="54"/>
      <c r="C62" s="45" t="s">
        <v>12</v>
      </c>
      <c r="D62" s="39" t="s">
        <v>13</v>
      </c>
      <c r="E62" s="40">
        <f t="shared" ref="E62:E133" si="4">SUM(F62:G62)</f>
        <v>3347580</v>
      </c>
      <c r="F62" s="40">
        <v>3347580</v>
      </c>
      <c r="G62" s="40"/>
    </row>
    <row r="63" spans="1:7" ht="17.25" customHeight="1">
      <c r="A63" s="7"/>
      <c r="B63" s="7"/>
      <c r="C63" s="45" t="s">
        <v>28</v>
      </c>
      <c r="D63" s="39" t="s">
        <v>29</v>
      </c>
      <c r="E63" s="40">
        <f t="shared" si="4"/>
        <v>800</v>
      </c>
      <c r="F63" s="40">
        <v>800</v>
      </c>
      <c r="G63" s="40"/>
    </row>
    <row r="64" spans="1:7" ht="37.5" customHeight="1">
      <c r="A64" s="7"/>
      <c r="B64" s="7"/>
      <c r="C64" s="45" t="s">
        <v>16</v>
      </c>
      <c r="D64" s="39" t="s">
        <v>17</v>
      </c>
      <c r="E64" s="40">
        <f t="shared" si="4"/>
        <v>52</v>
      </c>
      <c r="F64" s="40">
        <v>52</v>
      </c>
      <c r="G64" s="12"/>
    </row>
    <row r="65" spans="1:7" ht="51" customHeight="1">
      <c r="A65" s="7"/>
      <c r="B65" s="7"/>
      <c r="C65" s="45" t="s">
        <v>215</v>
      </c>
      <c r="D65" s="39" t="s">
        <v>216</v>
      </c>
      <c r="E65" s="40">
        <f t="shared" si="4"/>
        <v>10000</v>
      </c>
      <c r="F65" s="40">
        <v>10000</v>
      </c>
      <c r="G65" s="12"/>
    </row>
    <row r="66" spans="1:7" ht="54.75" customHeight="1">
      <c r="A66" s="7"/>
      <c r="B66" s="7"/>
      <c r="C66" s="45" t="s">
        <v>209</v>
      </c>
      <c r="D66" s="39" t="s">
        <v>210</v>
      </c>
      <c r="E66" s="40">
        <f>G66</f>
        <v>211400</v>
      </c>
      <c r="F66" s="40"/>
      <c r="G66" s="40">
        <v>211400</v>
      </c>
    </row>
    <row r="67" spans="1:7" ht="50.25" customHeight="1">
      <c r="A67" s="79" t="s">
        <v>72</v>
      </c>
      <c r="B67" s="41"/>
      <c r="C67" s="41"/>
      <c r="D67" s="42" t="s">
        <v>73</v>
      </c>
      <c r="E67" s="43">
        <f>SUM(F67:G67)</f>
        <v>11892622</v>
      </c>
      <c r="F67" s="43">
        <f>F68+F71</f>
        <v>11892622</v>
      </c>
      <c r="G67" s="43" t="s">
        <v>167</v>
      </c>
    </row>
    <row r="68" spans="1:7" ht="33" customHeight="1">
      <c r="A68" s="13"/>
      <c r="B68" s="34" t="s">
        <v>74</v>
      </c>
      <c r="C68" s="35"/>
      <c r="D68" s="36" t="s">
        <v>75</v>
      </c>
      <c r="E68" s="37">
        <f>SUM(F68:G68)</f>
        <v>2441100</v>
      </c>
      <c r="F68" s="37">
        <f>F69+F70</f>
        <v>2441100</v>
      </c>
      <c r="G68" s="14" t="str">
        <f>IF((G69+G70)&gt;0,(G69+G70)," ")</f>
        <v xml:space="preserve"> </v>
      </c>
    </row>
    <row r="69" spans="1:7" ht="17.25" customHeight="1">
      <c r="A69" s="7"/>
      <c r="B69" s="38"/>
      <c r="C69" s="45" t="s">
        <v>76</v>
      </c>
      <c r="D69" s="39" t="s">
        <v>77</v>
      </c>
      <c r="E69" s="40">
        <f t="shared" si="4"/>
        <v>2052000</v>
      </c>
      <c r="F69" s="40">
        <v>2052000</v>
      </c>
      <c r="G69" s="12"/>
    </row>
    <row r="70" spans="1:7" ht="33.75" customHeight="1">
      <c r="A70" s="7"/>
      <c r="B70" s="21"/>
      <c r="C70" s="45" t="s">
        <v>78</v>
      </c>
      <c r="D70" s="39" t="s">
        <v>79</v>
      </c>
      <c r="E70" s="40">
        <f t="shared" si="4"/>
        <v>389100</v>
      </c>
      <c r="F70" s="40">
        <v>389100</v>
      </c>
      <c r="G70" s="12"/>
    </row>
    <row r="71" spans="1:7" ht="21.75" customHeight="1">
      <c r="A71" s="7"/>
      <c r="B71" s="34" t="s">
        <v>80</v>
      </c>
      <c r="C71" s="35"/>
      <c r="D71" s="36" t="s">
        <v>81</v>
      </c>
      <c r="E71" s="37">
        <f>SUM(F71:G71)</f>
        <v>9451522</v>
      </c>
      <c r="F71" s="37">
        <f>SUM(F72:F73)</f>
        <v>9451522</v>
      </c>
      <c r="G71" s="37" t="str">
        <f>IF((G72+G73)&gt;0,(G72+G73)," ")</f>
        <v xml:space="preserve"> </v>
      </c>
    </row>
    <row r="72" spans="1:7" ht="18.75" customHeight="1">
      <c r="A72" s="7"/>
      <c r="B72" s="38"/>
      <c r="C72" s="45" t="s">
        <v>82</v>
      </c>
      <c r="D72" s="39" t="s">
        <v>83</v>
      </c>
      <c r="E72" s="40">
        <f t="shared" si="4"/>
        <v>9251522</v>
      </c>
      <c r="F72" s="40">
        <v>9251522</v>
      </c>
      <c r="G72" s="40"/>
    </row>
    <row r="73" spans="1:7" ht="18.75" customHeight="1">
      <c r="A73" s="9"/>
      <c r="B73" s="21"/>
      <c r="C73" s="45" t="s">
        <v>84</v>
      </c>
      <c r="D73" s="39" t="s">
        <v>85</v>
      </c>
      <c r="E73" s="40">
        <f t="shared" si="4"/>
        <v>200000</v>
      </c>
      <c r="F73" s="40">
        <v>200000</v>
      </c>
      <c r="G73" s="12"/>
    </row>
    <row r="74" spans="1:7" ht="22.5" customHeight="1">
      <c r="A74" s="41" t="s">
        <v>86</v>
      </c>
      <c r="B74" s="41"/>
      <c r="C74" s="41"/>
      <c r="D74" s="42" t="s">
        <v>87</v>
      </c>
      <c r="E74" s="43">
        <f>SUM(F74:G74)</f>
        <v>39645269</v>
      </c>
      <c r="F74" s="43">
        <f>F75+F77+F79+F81</f>
        <v>39645269</v>
      </c>
      <c r="G74" s="43" t="s">
        <v>167</v>
      </c>
    </row>
    <row r="75" spans="1:7" ht="21.75" customHeight="1">
      <c r="A75" s="18"/>
      <c r="B75" s="72" t="s">
        <v>88</v>
      </c>
      <c r="C75" s="60"/>
      <c r="D75" s="71" t="s">
        <v>89</v>
      </c>
      <c r="E75" s="57">
        <f t="shared" si="4"/>
        <v>31454157</v>
      </c>
      <c r="F75" s="57">
        <f>F76</f>
        <v>31454157</v>
      </c>
      <c r="G75" s="57" t="str">
        <f>IF(G76&gt;0,G76," ")</f>
        <v xml:space="preserve"> </v>
      </c>
    </row>
    <row r="76" spans="1:7" ht="17.25" customHeight="1">
      <c r="A76" s="19"/>
      <c r="B76" s="60"/>
      <c r="C76" s="60" t="s">
        <v>90</v>
      </c>
      <c r="D76" s="39" t="s">
        <v>91</v>
      </c>
      <c r="E76" s="58">
        <f t="shared" si="4"/>
        <v>31454157</v>
      </c>
      <c r="F76" s="58">
        <v>31454157</v>
      </c>
      <c r="G76" s="58"/>
    </row>
    <row r="77" spans="1:7" ht="18" customHeight="1">
      <c r="A77" s="19"/>
      <c r="B77" s="60" t="s">
        <v>92</v>
      </c>
      <c r="C77" s="60"/>
      <c r="D77" s="71" t="s">
        <v>93</v>
      </c>
      <c r="E77" s="57">
        <f t="shared" si="4"/>
        <v>6503521</v>
      </c>
      <c r="F77" s="57">
        <f>F78</f>
        <v>6503521</v>
      </c>
      <c r="G77" s="57" t="str">
        <f>IF(G78&gt;0,G78," ")</f>
        <v xml:space="preserve"> </v>
      </c>
    </row>
    <row r="78" spans="1:7" ht="18" customHeight="1">
      <c r="A78" s="19"/>
      <c r="B78" s="60"/>
      <c r="C78" s="60" t="s">
        <v>90</v>
      </c>
      <c r="D78" s="39" t="s">
        <v>91</v>
      </c>
      <c r="E78" s="58">
        <f t="shared" si="4"/>
        <v>6503521</v>
      </c>
      <c r="F78" s="58">
        <v>6503521</v>
      </c>
      <c r="G78" s="58"/>
    </row>
    <row r="79" spans="1:7" ht="16.5" customHeight="1">
      <c r="A79" s="19"/>
      <c r="B79" s="60" t="s">
        <v>94</v>
      </c>
      <c r="C79" s="60"/>
      <c r="D79" s="71" t="s">
        <v>95</v>
      </c>
      <c r="E79" s="57">
        <f t="shared" si="4"/>
        <v>151440</v>
      </c>
      <c r="F79" s="57">
        <f>F80</f>
        <v>151440</v>
      </c>
      <c r="G79" s="22" t="str">
        <f>IF(G80&gt;0,G80," ")</f>
        <v xml:space="preserve"> </v>
      </c>
    </row>
    <row r="80" spans="1:7" ht="17.25" customHeight="1">
      <c r="A80" s="19"/>
      <c r="B80" s="60"/>
      <c r="C80" s="60" t="s">
        <v>43</v>
      </c>
      <c r="D80" s="39" t="s">
        <v>44</v>
      </c>
      <c r="E80" s="58">
        <f t="shared" si="4"/>
        <v>151440</v>
      </c>
      <c r="F80" s="58">
        <v>151440</v>
      </c>
      <c r="G80" s="23"/>
    </row>
    <row r="81" spans="1:7" ht="18" customHeight="1">
      <c r="A81" s="19"/>
      <c r="B81" s="60" t="s">
        <v>96</v>
      </c>
      <c r="C81" s="60"/>
      <c r="D81" s="71" t="s">
        <v>97</v>
      </c>
      <c r="E81" s="57">
        <f t="shared" si="4"/>
        <v>1536151</v>
      </c>
      <c r="F81" s="57">
        <f>F82</f>
        <v>1536151</v>
      </c>
      <c r="G81" s="22" t="str">
        <f>IF(G82&gt;0,G82," ")</f>
        <v xml:space="preserve"> </v>
      </c>
    </row>
    <row r="82" spans="1:7" ht="18.75" customHeight="1">
      <c r="A82" s="20"/>
      <c r="B82" s="60"/>
      <c r="C82" s="60" t="s">
        <v>90</v>
      </c>
      <c r="D82" s="39" t="s">
        <v>91</v>
      </c>
      <c r="E82" s="58">
        <f t="shared" si="4"/>
        <v>1536151</v>
      </c>
      <c r="F82" s="58">
        <v>1536151</v>
      </c>
      <c r="G82" s="23"/>
    </row>
    <row r="83" spans="1:7" ht="22.5" customHeight="1">
      <c r="A83" s="79" t="s">
        <v>98</v>
      </c>
      <c r="B83" s="41"/>
      <c r="C83" s="41"/>
      <c r="D83" s="42" t="s">
        <v>99</v>
      </c>
      <c r="E83" s="43">
        <f>SUM(F83:G83)</f>
        <v>1140544</v>
      </c>
      <c r="F83" s="43">
        <f>F84+F86+F89+F93+F95</f>
        <v>1140544</v>
      </c>
      <c r="G83" s="43" t="s">
        <v>167</v>
      </c>
    </row>
    <row r="84" spans="1:7" ht="20.25" customHeight="1">
      <c r="A84" s="13"/>
      <c r="B84" s="61" t="s">
        <v>100</v>
      </c>
      <c r="C84" s="35"/>
      <c r="D84" s="36" t="s">
        <v>101</v>
      </c>
      <c r="E84" s="37">
        <f t="shared" si="4"/>
        <v>84533</v>
      </c>
      <c r="F84" s="37">
        <f>SUM(F85:F85)</f>
        <v>84533</v>
      </c>
      <c r="G84" s="37" t="str">
        <f>IF((G85)&gt;0,(G85)," ")</f>
        <v xml:space="preserve"> </v>
      </c>
    </row>
    <row r="85" spans="1:7" ht="18" customHeight="1">
      <c r="A85" s="7"/>
      <c r="B85" s="38"/>
      <c r="C85" s="35" t="s">
        <v>28</v>
      </c>
      <c r="D85" s="39" t="s">
        <v>29</v>
      </c>
      <c r="E85" s="40">
        <f t="shared" si="4"/>
        <v>84533</v>
      </c>
      <c r="F85" s="40">
        <v>84533</v>
      </c>
      <c r="G85" s="40"/>
    </row>
    <row r="86" spans="1:7" ht="21" customHeight="1">
      <c r="A86" s="7"/>
      <c r="B86" s="45" t="s">
        <v>102</v>
      </c>
      <c r="C86" s="46"/>
      <c r="D86" s="47" t="s">
        <v>103</v>
      </c>
      <c r="E86" s="48">
        <f t="shared" si="4"/>
        <v>519858</v>
      </c>
      <c r="F86" s="48">
        <f>SUM(F87:F88)</f>
        <v>519858</v>
      </c>
      <c r="G86" s="10" t="str">
        <f>IF((G87+G88)&gt;0,(G87+G88)," ")</f>
        <v xml:space="preserve"> </v>
      </c>
    </row>
    <row r="87" spans="1:7" ht="18" customHeight="1">
      <c r="A87" s="7"/>
      <c r="B87" s="17"/>
      <c r="C87" s="35" t="s">
        <v>28</v>
      </c>
      <c r="D87" s="39" t="s">
        <v>29</v>
      </c>
      <c r="E87" s="40">
        <f t="shared" si="4"/>
        <v>449582</v>
      </c>
      <c r="F87" s="40">
        <v>449582</v>
      </c>
      <c r="G87" s="12"/>
    </row>
    <row r="88" spans="1:7" ht="36" customHeight="1">
      <c r="A88" s="7"/>
      <c r="B88" s="8"/>
      <c r="C88" s="35" t="s">
        <v>104</v>
      </c>
      <c r="D88" s="39" t="s">
        <v>105</v>
      </c>
      <c r="E88" s="40">
        <f t="shared" si="4"/>
        <v>70276</v>
      </c>
      <c r="F88" s="40">
        <f>70356-80</f>
        <v>70276</v>
      </c>
      <c r="G88" s="12"/>
    </row>
    <row r="89" spans="1:7" ht="32.25" customHeight="1">
      <c r="A89" s="7"/>
      <c r="B89" s="38" t="s">
        <v>106</v>
      </c>
      <c r="C89" s="35"/>
      <c r="D89" s="36" t="s">
        <v>107</v>
      </c>
      <c r="E89" s="37">
        <f t="shared" si="4"/>
        <v>147600</v>
      </c>
      <c r="F89" s="37">
        <f>SUM(F90:F91)</f>
        <v>147600</v>
      </c>
      <c r="G89" s="37" t="str">
        <f>IF(G90&gt;0,G90," ")</f>
        <v xml:space="preserve"> </v>
      </c>
    </row>
    <row r="90" spans="1:7" ht="19.5" customHeight="1">
      <c r="A90" s="7"/>
      <c r="B90" s="54"/>
      <c r="C90" s="45" t="s">
        <v>28</v>
      </c>
      <c r="D90" s="39" t="s">
        <v>29</v>
      </c>
      <c r="E90" s="40">
        <f t="shared" si="4"/>
        <v>144000</v>
      </c>
      <c r="F90" s="40">
        <v>144000</v>
      </c>
      <c r="G90" s="40"/>
    </row>
    <row r="91" spans="1:7" ht="46.5" customHeight="1">
      <c r="A91" s="9"/>
      <c r="B91" s="46"/>
      <c r="C91" s="45" t="s">
        <v>120</v>
      </c>
      <c r="D91" s="39" t="s">
        <v>121</v>
      </c>
      <c r="E91" s="40">
        <f t="shared" si="4"/>
        <v>3600</v>
      </c>
      <c r="F91" s="40">
        <v>3600</v>
      </c>
      <c r="G91" s="40"/>
    </row>
    <row r="92" spans="1:7" ht="18.75" customHeight="1">
      <c r="A92" s="55" t="s">
        <v>55</v>
      </c>
      <c r="B92" s="55" t="s">
        <v>56</v>
      </c>
      <c r="C92" s="133" t="s">
        <v>57</v>
      </c>
      <c r="D92" s="55" t="s">
        <v>58</v>
      </c>
      <c r="E92" s="56">
        <v>5</v>
      </c>
      <c r="F92" s="56">
        <v>6</v>
      </c>
      <c r="G92" s="56">
        <v>7</v>
      </c>
    </row>
    <row r="93" spans="1:7" ht="20.25" customHeight="1">
      <c r="A93" s="13"/>
      <c r="B93" s="46" t="s">
        <v>108</v>
      </c>
      <c r="C93" s="45"/>
      <c r="D93" s="36" t="s">
        <v>109</v>
      </c>
      <c r="E93" s="37">
        <f t="shared" si="4"/>
        <v>281984</v>
      </c>
      <c r="F93" s="37">
        <f>SUM(F94:F94)</f>
        <v>281984</v>
      </c>
      <c r="G93" s="14" t="str">
        <f>IF(G94&gt;0,G94," ")</f>
        <v xml:space="preserve"> </v>
      </c>
    </row>
    <row r="94" spans="1:7" ht="18.75" customHeight="1">
      <c r="A94" s="7"/>
      <c r="B94" s="35"/>
      <c r="C94" s="45" t="s">
        <v>110</v>
      </c>
      <c r="D94" s="39" t="s">
        <v>111</v>
      </c>
      <c r="E94" s="40">
        <f t="shared" si="4"/>
        <v>281984</v>
      </c>
      <c r="F94" s="40">
        <v>281984</v>
      </c>
      <c r="G94" s="12"/>
    </row>
    <row r="95" spans="1:7" ht="18.75" customHeight="1">
      <c r="A95" s="7"/>
      <c r="B95" s="53" t="s">
        <v>173</v>
      </c>
      <c r="C95" s="46"/>
      <c r="D95" s="47" t="s">
        <v>143</v>
      </c>
      <c r="E95" s="48">
        <f>F95</f>
        <v>106569</v>
      </c>
      <c r="F95" s="48">
        <f>SUM(F96:F97)</f>
        <v>106569</v>
      </c>
      <c r="G95" s="10"/>
    </row>
    <row r="96" spans="1:7" ht="69.75" customHeight="1">
      <c r="A96" s="7"/>
      <c r="B96" s="54"/>
      <c r="C96" s="45" t="s">
        <v>63</v>
      </c>
      <c r="D96" s="101" t="s">
        <v>191</v>
      </c>
      <c r="E96" s="40">
        <f>F96</f>
        <v>90584</v>
      </c>
      <c r="F96" s="40">
        <v>90584</v>
      </c>
      <c r="G96" s="12"/>
    </row>
    <row r="97" spans="1:7" ht="72.75" customHeight="1">
      <c r="A97" s="9"/>
      <c r="B97" s="46"/>
      <c r="C97" s="45" t="s">
        <v>59</v>
      </c>
      <c r="D97" s="101" t="s">
        <v>191</v>
      </c>
      <c r="E97" s="40">
        <f>F97</f>
        <v>15985</v>
      </c>
      <c r="F97" s="40">
        <v>15985</v>
      </c>
      <c r="G97" s="12" t="s">
        <v>167</v>
      </c>
    </row>
    <row r="98" spans="1:7" ht="21.75" customHeight="1">
      <c r="A98" s="79" t="s">
        <v>112</v>
      </c>
      <c r="B98" s="41"/>
      <c r="C98" s="41"/>
      <c r="D98" s="42" t="s">
        <v>113</v>
      </c>
      <c r="E98" s="43">
        <f>SUM(F98:G98)</f>
        <v>2589516</v>
      </c>
      <c r="F98" s="43">
        <f>F101+F99</f>
        <v>2589516</v>
      </c>
      <c r="G98" s="6" t="s">
        <v>167</v>
      </c>
    </row>
    <row r="99" spans="1:7" ht="21.75" customHeight="1">
      <c r="A99" s="126"/>
      <c r="B99" s="128" t="s">
        <v>211</v>
      </c>
      <c r="C99" s="86"/>
      <c r="D99" s="127" t="s">
        <v>212</v>
      </c>
      <c r="E99" s="104">
        <f>F99</f>
        <v>65413</v>
      </c>
      <c r="F99" s="104">
        <f>SUM(F100)</f>
        <v>65413</v>
      </c>
      <c r="G99" s="105"/>
    </row>
    <row r="100" spans="1:7" s="129" customFormat="1" ht="48" customHeight="1">
      <c r="A100" s="106"/>
      <c r="B100" s="128"/>
      <c r="C100" s="86" t="s">
        <v>213</v>
      </c>
      <c r="D100" s="80" t="s">
        <v>214</v>
      </c>
      <c r="E100" s="108">
        <f>F100</f>
        <v>65413</v>
      </c>
      <c r="F100" s="108">
        <f>31443+33970</f>
        <v>65413</v>
      </c>
      <c r="G100" s="104"/>
    </row>
    <row r="101" spans="1:7" ht="39" customHeight="1">
      <c r="A101" s="96"/>
      <c r="B101" s="45" t="s">
        <v>114</v>
      </c>
      <c r="C101" s="35"/>
      <c r="D101" s="36" t="s">
        <v>115</v>
      </c>
      <c r="E101" s="37">
        <f t="shared" si="4"/>
        <v>2524103</v>
      </c>
      <c r="F101" s="37">
        <f>F102</f>
        <v>2524103</v>
      </c>
      <c r="G101" s="14" t="str">
        <f>IF(G102&gt;0,G102," ")</f>
        <v xml:space="preserve"> </v>
      </c>
    </row>
    <row r="102" spans="1:7" ht="47.25" customHeight="1">
      <c r="A102" s="46"/>
      <c r="B102" s="45"/>
      <c r="C102" s="35" t="s">
        <v>12</v>
      </c>
      <c r="D102" s="39" t="s">
        <v>13</v>
      </c>
      <c r="E102" s="40">
        <f t="shared" si="4"/>
        <v>2524103</v>
      </c>
      <c r="F102" s="40">
        <v>2524103</v>
      </c>
      <c r="G102" s="12"/>
    </row>
    <row r="103" spans="1:7" ht="24.75" customHeight="1">
      <c r="A103" s="75" t="s">
        <v>116</v>
      </c>
      <c r="B103" s="41"/>
      <c r="C103" s="41"/>
      <c r="D103" s="42" t="s">
        <v>117</v>
      </c>
      <c r="E103" s="43">
        <f>SUM(F103:G103)</f>
        <v>4246531</v>
      </c>
      <c r="F103" s="43">
        <f>F104+F109+F114+F120+F122</f>
        <v>4246531</v>
      </c>
      <c r="G103" s="43" t="s">
        <v>167</v>
      </c>
    </row>
    <row r="104" spans="1:7" ht="24" customHeight="1">
      <c r="A104" s="13"/>
      <c r="B104" s="35" t="s">
        <v>118</v>
      </c>
      <c r="C104" s="35"/>
      <c r="D104" s="36" t="s">
        <v>119</v>
      </c>
      <c r="E104" s="37">
        <f>SUM(F104:G104)</f>
        <v>1085912</v>
      </c>
      <c r="F104" s="37">
        <f>SUM(F105:F108)</f>
        <v>1085912</v>
      </c>
      <c r="G104" s="14" t="s">
        <v>167</v>
      </c>
    </row>
    <row r="105" spans="1:7" ht="32.25" customHeight="1">
      <c r="A105" s="15"/>
      <c r="B105" s="7"/>
      <c r="C105" s="45" t="s">
        <v>170</v>
      </c>
      <c r="D105" s="39" t="s">
        <v>190</v>
      </c>
      <c r="E105" s="40">
        <f>F105</f>
        <v>3000</v>
      </c>
      <c r="F105" s="40">
        <v>3000</v>
      </c>
      <c r="G105" s="14"/>
    </row>
    <row r="106" spans="1:7" ht="24" customHeight="1">
      <c r="A106" s="15"/>
      <c r="B106" s="7"/>
      <c r="C106" s="45" t="s">
        <v>110</v>
      </c>
      <c r="D106" s="39" t="s">
        <v>111</v>
      </c>
      <c r="E106" s="40">
        <f>F106</f>
        <v>70912</v>
      </c>
      <c r="F106" s="40">
        <v>70912</v>
      </c>
      <c r="G106" s="14"/>
    </row>
    <row r="107" spans="1:7" ht="24" customHeight="1">
      <c r="A107" s="15"/>
      <c r="B107" s="7"/>
      <c r="C107" s="45" t="s">
        <v>28</v>
      </c>
      <c r="D107" s="39" t="s">
        <v>29</v>
      </c>
      <c r="E107" s="40">
        <f>F107</f>
        <v>170</v>
      </c>
      <c r="F107" s="40">
        <v>170</v>
      </c>
      <c r="G107" s="14"/>
    </row>
    <row r="108" spans="1:7" ht="32.25" customHeight="1">
      <c r="A108" s="15"/>
      <c r="B108" s="9"/>
      <c r="C108" s="45" t="s">
        <v>120</v>
      </c>
      <c r="D108" s="39" t="s">
        <v>121</v>
      </c>
      <c r="E108" s="40">
        <f t="shared" si="4"/>
        <v>1011830</v>
      </c>
      <c r="F108" s="40">
        <v>1011830</v>
      </c>
      <c r="G108" s="12"/>
    </row>
    <row r="109" spans="1:7" ht="21.75" customHeight="1">
      <c r="A109" s="7"/>
      <c r="B109" s="34" t="s">
        <v>122</v>
      </c>
      <c r="C109" s="35"/>
      <c r="D109" s="36" t="s">
        <v>123</v>
      </c>
      <c r="E109" s="37">
        <f t="shared" si="4"/>
        <v>2248142</v>
      </c>
      <c r="F109" s="37">
        <f>SUM(F110:F113)</f>
        <v>2248142</v>
      </c>
      <c r="G109" s="37" t="str">
        <f>IF((G110+G111+G112)&gt;0,(G110+G111+G112)," ")</f>
        <v xml:space="preserve"> </v>
      </c>
    </row>
    <row r="110" spans="1:7" ht="31.5" customHeight="1">
      <c r="A110" s="7"/>
      <c r="B110" s="38"/>
      <c r="C110" s="35" t="s">
        <v>124</v>
      </c>
      <c r="D110" s="39" t="s">
        <v>125</v>
      </c>
      <c r="E110" s="40">
        <f t="shared" si="4"/>
        <v>394072</v>
      </c>
      <c r="F110" s="40">
        <v>394072</v>
      </c>
      <c r="G110" s="40"/>
    </row>
    <row r="111" spans="1:7" ht="16.5" customHeight="1">
      <c r="A111" s="7"/>
      <c r="B111" s="8"/>
      <c r="C111" s="35" t="s">
        <v>110</v>
      </c>
      <c r="D111" s="39" t="s">
        <v>126</v>
      </c>
      <c r="E111" s="40">
        <f t="shared" si="4"/>
        <v>1824540</v>
      </c>
      <c r="F111" s="40">
        <v>1824540</v>
      </c>
      <c r="G111" s="12"/>
    </row>
    <row r="112" spans="1:7" ht="16.5" customHeight="1">
      <c r="A112" s="7"/>
      <c r="B112" s="7"/>
      <c r="C112" s="35" t="s">
        <v>28</v>
      </c>
      <c r="D112" s="39" t="s">
        <v>29</v>
      </c>
      <c r="E112" s="40">
        <f t="shared" si="4"/>
        <v>19530</v>
      </c>
      <c r="F112" s="40">
        <v>19530</v>
      </c>
      <c r="G112" s="12"/>
    </row>
    <row r="113" spans="1:10" ht="52.5" customHeight="1">
      <c r="A113" s="7"/>
      <c r="B113" s="7"/>
      <c r="C113" s="46" t="s">
        <v>22</v>
      </c>
      <c r="D113" s="50" t="s">
        <v>23</v>
      </c>
      <c r="E113" s="49">
        <f t="shared" si="4"/>
        <v>10000</v>
      </c>
      <c r="F113" s="49">
        <v>10000</v>
      </c>
      <c r="G113" s="134"/>
    </row>
    <row r="114" spans="1:10" ht="21" customHeight="1">
      <c r="A114" s="7"/>
      <c r="B114" s="35" t="s">
        <v>127</v>
      </c>
      <c r="C114" s="46"/>
      <c r="D114" s="47" t="s">
        <v>128</v>
      </c>
      <c r="E114" s="48">
        <f t="shared" si="4"/>
        <v>910827</v>
      </c>
      <c r="F114" s="48">
        <f>SUM(F115:F119)</f>
        <v>910827</v>
      </c>
      <c r="G114" s="48" t="str">
        <f>IF(G119&gt;0,G119," ")</f>
        <v xml:space="preserve"> </v>
      </c>
    </row>
    <row r="115" spans="1:10" ht="27" customHeight="1">
      <c r="A115" s="7"/>
      <c r="B115" s="7"/>
      <c r="C115" s="44" t="s">
        <v>170</v>
      </c>
      <c r="D115" s="39" t="s">
        <v>190</v>
      </c>
      <c r="E115" s="49">
        <f>F115</f>
        <v>7000</v>
      </c>
      <c r="F115" s="49">
        <v>7000</v>
      </c>
      <c r="G115" s="10"/>
    </row>
    <row r="116" spans="1:10" ht="18" customHeight="1">
      <c r="A116" s="7"/>
      <c r="B116" s="7"/>
      <c r="C116" s="44" t="s">
        <v>110</v>
      </c>
      <c r="D116" s="50" t="s">
        <v>111</v>
      </c>
      <c r="E116" s="49">
        <f>F116</f>
        <v>190470</v>
      </c>
      <c r="F116" s="49">
        <v>190470</v>
      </c>
      <c r="G116" s="10"/>
    </row>
    <row r="117" spans="1:10" ht="48.75" customHeight="1">
      <c r="A117" s="7"/>
      <c r="B117" s="7"/>
      <c r="C117" s="44" t="s">
        <v>12</v>
      </c>
      <c r="D117" s="39" t="s">
        <v>13</v>
      </c>
      <c r="E117" s="49">
        <f>F117</f>
        <v>12000</v>
      </c>
      <c r="F117" s="49">
        <v>12000</v>
      </c>
      <c r="G117" s="10"/>
    </row>
    <row r="118" spans="1:10" s="131" customFormat="1" ht="36.75" customHeight="1">
      <c r="A118" s="96"/>
      <c r="B118" s="96"/>
      <c r="C118" s="44" t="s">
        <v>124</v>
      </c>
      <c r="D118" s="39" t="s">
        <v>125</v>
      </c>
      <c r="E118" s="49">
        <f>F118</f>
        <v>33168</v>
      </c>
      <c r="F118" s="49">
        <v>33168</v>
      </c>
      <c r="G118" s="48"/>
      <c r="H118" s="130"/>
      <c r="I118" s="130"/>
      <c r="J118" s="130"/>
    </row>
    <row r="119" spans="1:10" ht="33" customHeight="1">
      <c r="A119" s="7"/>
      <c r="B119" s="7"/>
      <c r="C119" s="45" t="s">
        <v>120</v>
      </c>
      <c r="D119" s="39" t="s">
        <v>121</v>
      </c>
      <c r="E119" s="40">
        <f t="shared" si="4"/>
        <v>668189</v>
      </c>
      <c r="F119" s="40">
        <v>668189</v>
      </c>
      <c r="G119" s="12"/>
    </row>
    <row r="120" spans="1:10" ht="21.75" customHeight="1">
      <c r="A120" s="7"/>
      <c r="B120" s="35" t="s">
        <v>129</v>
      </c>
      <c r="C120" s="35"/>
      <c r="D120" s="36" t="s">
        <v>130</v>
      </c>
      <c r="E120" s="37">
        <f t="shared" si="4"/>
        <v>150</v>
      </c>
      <c r="F120" s="37">
        <f>SUM(F121:F121)</f>
        <v>150</v>
      </c>
      <c r="G120" s="14" t="str">
        <f>IF(G121&gt;0,G121," ")</f>
        <v xml:space="preserve"> </v>
      </c>
    </row>
    <row r="121" spans="1:10" ht="21" customHeight="1">
      <c r="A121" s="7"/>
      <c r="B121" s="38"/>
      <c r="C121" s="45" t="s">
        <v>28</v>
      </c>
      <c r="D121" s="39" t="s">
        <v>29</v>
      </c>
      <c r="E121" s="40">
        <f t="shared" si="4"/>
        <v>150</v>
      </c>
      <c r="F121" s="40">
        <v>150</v>
      </c>
      <c r="G121" s="12"/>
    </row>
    <row r="122" spans="1:10" ht="37.5" customHeight="1">
      <c r="A122" s="7"/>
      <c r="B122" s="38" t="s">
        <v>171</v>
      </c>
      <c r="C122" s="45"/>
      <c r="D122" s="36" t="s">
        <v>172</v>
      </c>
      <c r="E122" s="37">
        <f>F122</f>
        <v>1500</v>
      </c>
      <c r="F122" s="37">
        <f>SUM(F123)</f>
        <v>1500</v>
      </c>
      <c r="G122" s="14"/>
    </row>
    <row r="123" spans="1:10" ht="21" customHeight="1">
      <c r="A123" s="7"/>
      <c r="B123" s="38"/>
      <c r="C123" s="45" t="s">
        <v>28</v>
      </c>
      <c r="D123" s="39" t="s">
        <v>29</v>
      </c>
      <c r="E123" s="40">
        <f>F123</f>
        <v>1500</v>
      </c>
      <c r="F123" s="40">
        <v>1500</v>
      </c>
      <c r="G123" s="12"/>
    </row>
    <row r="124" spans="1:10" ht="22.5" customHeight="1">
      <c r="A124" s="41" t="s">
        <v>131</v>
      </c>
      <c r="B124" s="41"/>
      <c r="C124" s="51"/>
      <c r="D124" s="42" t="s">
        <v>132</v>
      </c>
      <c r="E124" s="43">
        <f>SUM(F124:G124)</f>
        <v>944460</v>
      </c>
      <c r="F124" s="43">
        <f>F125+F128+F130+F132+F134</f>
        <v>944460</v>
      </c>
      <c r="G124" s="52" t="s">
        <v>167</v>
      </c>
    </row>
    <row r="125" spans="1:10" ht="21.75" customHeight="1">
      <c r="A125" s="13"/>
      <c r="B125" s="54" t="s">
        <v>133</v>
      </c>
      <c r="C125" s="35"/>
      <c r="D125" s="36" t="s">
        <v>134</v>
      </c>
      <c r="E125" s="37">
        <f t="shared" si="4"/>
        <v>198996</v>
      </c>
      <c r="F125" s="37">
        <f>SUM(F126:F127)</f>
        <v>198996</v>
      </c>
      <c r="G125" s="37" t="str">
        <f>IF((G127)&gt;0,(G127)," ")</f>
        <v xml:space="preserve"> </v>
      </c>
    </row>
    <row r="126" spans="1:10" ht="34.5" customHeight="1">
      <c r="A126" s="15"/>
      <c r="B126" s="54"/>
      <c r="C126" s="45" t="s">
        <v>16</v>
      </c>
      <c r="D126" s="39" t="s">
        <v>17</v>
      </c>
      <c r="E126" s="40">
        <f>F126</f>
        <v>458</v>
      </c>
      <c r="F126" s="40">
        <v>458</v>
      </c>
      <c r="G126" s="37"/>
    </row>
    <row r="127" spans="1:10" ht="44.25" customHeight="1">
      <c r="A127" s="15"/>
      <c r="B127" s="46"/>
      <c r="C127" s="45" t="s">
        <v>12</v>
      </c>
      <c r="D127" s="39" t="s">
        <v>13</v>
      </c>
      <c r="E127" s="40">
        <f t="shared" si="4"/>
        <v>198538</v>
      </c>
      <c r="F127" s="40">
        <v>198538</v>
      </c>
      <c r="G127" s="40"/>
    </row>
    <row r="128" spans="1:10" ht="21.75" customHeight="1">
      <c r="A128" s="7"/>
      <c r="B128" s="34" t="s">
        <v>135</v>
      </c>
      <c r="C128" s="35"/>
      <c r="D128" s="36" t="s">
        <v>136</v>
      </c>
      <c r="E128" s="37">
        <f t="shared" si="4"/>
        <v>657600</v>
      </c>
      <c r="F128" s="37">
        <f>F129</f>
        <v>657600</v>
      </c>
      <c r="G128" s="37" t="str">
        <f>IF(G129&gt;0,G129," ")</f>
        <v xml:space="preserve"> </v>
      </c>
    </row>
    <row r="129" spans="1:7" ht="48" customHeight="1">
      <c r="A129" s="7"/>
      <c r="B129" s="45"/>
      <c r="C129" s="35" t="s">
        <v>137</v>
      </c>
      <c r="D129" s="39" t="s">
        <v>138</v>
      </c>
      <c r="E129" s="40">
        <f t="shared" si="4"/>
        <v>657600</v>
      </c>
      <c r="F129" s="40">
        <v>657600</v>
      </c>
      <c r="G129" s="40"/>
    </row>
    <row r="130" spans="1:7" ht="20.25" customHeight="1">
      <c r="A130" s="7"/>
      <c r="B130" s="34" t="s">
        <v>139</v>
      </c>
      <c r="C130" s="35"/>
      <c r="D130" s="36" t="s">
        <v>140</v>
      </c>
      <c r="E130" s="37">
        <f t="shared" si="4"/>
        <v>30000</v>
      </c>
      <c r="F130" s="37">
        <f>F131</f>
        <v>30000</v>
      </c>
      <c r="G130" s="37" t="str">
        <f>IF(G131&gt;0,G131," ")</f>
        <v xml:space="preserve"> </v>
      </c>
    </row>
    <row r="131" spans="1:7" ht="19.5" customHeight="1">
      <c r="A131" s="7"/>
      <c r="B131" s="45"/>
      <c r="C131" s="35" t="s">
        <v>28</v>
      </c>
      <c r="D131" s="39" t="s">
        <v>29</v>
      </c>
      <c r="E131" s="40">
        <f t="shared" si="4"/>
        <v>30000</v>
      </c>
      <c r="F131" s="40">
        <v>30000</v>
      </c>
      <c r="G131" s="40"/>
    </row>
    <row r="132" spans="1:7" ht="20.25" customHeight="1">
      <c r="A132" s="7"/>
      <c r="B132" s="34" t="s">
        <v>141</v>
      </c>
      <c r="C132" s="35"/>
      <c r="D132" s="36" t="s">
        <v>142</v>
      </c>
      <c r="E132" s="37">
        <f t="shared" si="4"/>
        <v>43464</v>
      </c>
      <c r="F132" s="37">
        <f>F133</f>
        <v>43464</v>
      </c>
      <c r="G132" s="37" t="str">
        <f>IF(G133&gt;0,G133," ")</f>
        <v xml:space="preserve"> </v>
      </c>
    </row>
    <row r="133" spans="1:7" ht="16.5" customHeight="1">
      <c r="A133" s="7"/>
      <c r="B133" s="45"/>
      <c r="C133" s="35" t="s">
        <v>28</v>
      </c>
      <c r="D133" s="39" t="s">
        <v>29</v>
      </c>
      <c r="E133" s="40">
        <f t="shared" si="4"/>
        <v>43464</v>
      </c>
      <c r="F133" s="40">
        <v>43464</v>
      </c>
      <c r="G133" s="40"/>
    </row>
    <row r="134" spans="1:7" ht="16.5" customHeight="1">
      <c r="A134" s="7"/>
      <c r="B134" s="45" t="s">
        <v>195</v>
      </c>
      <c r="C134" s="45"/>
      <c r="D134" s="36" t="s">
        <v>196</v>
      </c>
      <c r="E134" s="37">
        <f>F134</f>
        <v>14400</v>
      </c>
      <c r="F134" s="37">
        <f>SUM(F135)</f>
        <v>14400</v>
      </c>
      <c r="G134" s="40"/>
    </row>
    <row r="135" spans="1:7" ht="46.5" customHeight="1">
      <c r="A135" s="9"/>
      <c r="B135" s="45"/>
      <c r="C135" s="45" t="s">
        <v>12</v>
      </c>
      <c r="D135" s="39" t="s">
        <v>13</v>
      </c>
      <c r="E135" s="40">
        <f>F135</f>
        <v>14400</v>
      </c>
      <c r="F135" s="40">
        <v>14400</v>
      </c>
      <c r="G135" s="40"/>
    </row>
    <row r="136" spans="1:7" ht="22.5" customHeight="1">
      <c r="A136" s="135" t="s">
        <v>55</v>
      </c>
      <c r="B136" s="133" t="s">
        <v>56</v>
      </c>
      <c r="C136" s="133" t="s">
        <v>57</v>
      </c>
      <c r="D136" s="55" t="s">
        <v>58</v>
      </c>
      <c r="E136" s="56">
        <v>5</v>
      </c>
      <c r="F136" s="56">
        <v>6</v>
      </c>
      <c r="G136" s="56">
        <v>7</v>
      </c>
    </row>
    <row r="137" spans="1:7" ht="21.75" customHeight="1">
      <c r="A137" s="79" t="s">
        <v>144</v>
      </c>
      <c r="B137" s="41"/>
      <c r="C137" s="51"/>
      <c r="D137" s="42" t="s">
        <v>145</v>
      </c>
      <c r="E137" s="43">
        <f>SUM(F137:G137)</f>
        <v>1081893</v>
      </c>
      <c r="F137" s="43">
        <f>F138+F141+F143+F145+F148+F152</f>
        <v>1081893</v>
      </c>
      <c r="G137" s="43" t="s">
        <v>167</v>
      </c>
    </row>
    <row r="138" spans="1:7" ht="21" customHeight="1">
      <c r="A138" s="18"/>
      <c r="B138" s="61" t="s">
        <v>146</v>
      </c>
      <c r="C138" s="35"/>
      <c r="D138" s="36" t="s">
        <v>147</v>
      </c>
      <c r="E138" s="37">
        <f t="shared" ref="E138:E174" si="5">SUM(F138:G138)</f>
        <v>37944</v>
      </c>
      <c r="F138" s="37">
        <f>SUM(F139:F140)</f>
        <v>37944</v>
      </c>
      <c r="G138" s="57" t="str">
        <f>IF((G139+G140)&gt;0,(G139+G140)," ")</f>
        <v xml:space="preserve"> </v>
      </c>
    </row>
    <row r="139" spans="1:7" ht="21" customHeight="1">
      <c r="A139" s="19"/>
      <c r="B139" s="38"/>
      <c r="C139" s="45" t="s">
        <v>41</v>
      </c>
      <c r="D139" s="39" t="s">
        <v>62</v>
      </c>
      <c r="E139" s="40">
        <f t="shared" si="5"/>
        <v>35264</v>
      </c>
      <c r="F139" s="40">
        <v>35264</v>
      </c>
      <c r="G139" s="58"/>
    </row>
    <row r="140" spans="1:7" ht="20.25" customHeight="1">
      <c r="A140" s="19"/>
      <c r="B140" s="44"/>
      <c r="C140" s="45" t="s">
        <v>28</v>
      </c>
      <c r="D140" s="39" t="s">
        <v>29</v>
      </c>
      <c r="E140" s="40">
        <f t="shared" si="5"/>
        <v>2680</v>
      </c>
      <c r="F140" s="40">
        <v>2680</v>
      </c>
      <c r="G140" s="58"/>
    </row>
    <row r="141" spans="1:7" ht="34.5" customHeight="1">
      <c r="A141" s="19"/>
      <c r="B141" s="38" t="s">
        <v>148</v>
      </c>
      <c r="C141" s="35"/>
      <c r="D141" s="36" t="s">
        <v>149</v>
      </c>
      <c r="E141" s="37">
        <f t="shared" si="5"/>
        <v>29424</v>
      </c>
      <c r="F141" s="37">
        <f>F142</f>
        <v>29424</v>
      </c>
      <c r="G141" s="57" t="str">
        <f>IF(G142&gt;0,G142," ")</f>
        <v xml:space="preserve"> </v>
      </c>
    </row>
    <row r="142" spans="1:7" ht="16.5" customHeight="1">
      <c r="A142" s="19"/>
      <c r="B142" s="45"/>
      <c r="C142" s="45" t="s">
        <v>28</v>
      </c>
      <c r="D142" s="39" t="s">
        <v>29</v>
      </c>
      <c r="E142" s="40">
        <f t="shared" si="5"/>
        <v>29424</v>
      </c>
      <c r="F142" s="40">
        <v>29424</v>
      </c>
      <c r="G142" s="58"/>
    </row>
    <row r="143" spans="1:7" ht="21.75" customHeight="1">
      <c r="A143" s="19"/>
      <c r="B143" s="53" t="s">
        <v>150</v>
      </c>
      <c r="C143" s="35"/>
      <c r="D143" s="36" t="s">
        <v>151</v>
      </c>
      <c r="E143" s="37">
        <f>SUM(F143:G143)</f>
        <v>34</v>
      </c>
      <c r="F143" s="37">
        <f>F144</f>
        <v>34</v>
      </c>
      <c r="G143" s="57" t="str">
        <f>IF(G144&gt;0,G144," ")</f>
        <v xml:space="preserve"> </v>
      </c>
    </row>
    <row r="144" spans="1:7" ht="18" customHeight="1">
      <c r="A144" s="19"/>
      <c r="B144" s="45"/>
      <c r="C144" s="45" t="s">
        <v>28</v>
      </c>
      <c r="D144" s="39" t="s">
        <v>29</v>
      </c>
      <c r="E144" s="40">
        <f t="shared" si="5"/>
        <v>34</v>
      </c>
      <c r="F144" s="40">
        <v>34</v>
      </c>
      <c r="G144" s="58"/>
    </row>
    <row r="145" spans="1:7" ht="19.5" customHeight="1">
      <c r="A145" s="19"/>
      <c r="B145" s="44" t="s">
        <v>152</v>
      </c>
      <c r="C145" s="46"/>
      <c r="D145" s="47" t="s">
        <v>153</v>
      </c>
      <c r="E145" s="48">
        <f t="shared" si="5"/>
        <v>832203</v>
      </c>
      <c r="F145" s="48">
        <f>SUM(F146:F147)</f>
        <v>832203</v>
      </c>
      <c r="G145" s="70" t="str">
        <f>IF((G146+G147)&gt;0,(G146+G147)," ")</f>
        <v xml:space="preserve"> </v>
      </c>
    </row>
    <row r="146" spans="1:7" ht="18" customHeight="1">
      <c r="A146" s="19"/>
      <c r="B146" s="38"/>
      <c r="C146" s="45" t="s">
        <v>110</v>
      </c>
      <c r="D146" s="39" t="s">
        <v>111</v>
      </c>
      <c r="E146" s="40">
        <f t="shared" si="5"/>
        <v>551105</v>
      </c>
      <c r="F146" s="40">
        <v>551105</v>
      </c>
      <c r="G146" s="58"/>
    </row>
    <row r="147" spans="1:7" ht="18.75" customHeight="1">
      <c r="A147" s="19"/>
      <c r="B147" s="44"/>
      <c r="C147" s="45" t="s">
        <v>28</v>
      </c>
      <c r="D147" s="39" t="s">
        <v>29</v>
      </c>
      <c r="E147" s="40">
        <f t="shared" si="5"/>
        <v>281098</v>
      </c>
      <c r="F147" s="40">
        <v>281098</v>
      </c>
      <c r="G147" s="58"/>
    </row>
    <row r="148" spans="1:7" ht="18.75" customHeight="1">
      <c r="A148" s="19"/>
      <c r="B148" s="34" t="s">
        <v>154</v>
      </c>
      <c r="C148" s="35"/>
      <c r="D148" s="36" t="s">
        <v>155</v>
      </c>
      <c r="E148" s="37">
        <f t="shared" si="5"/>
        <v>81404</v>
      </c>
      <c r="F148" s="37">
        <f>SUM(F149:F151)</f>
        <v>81404</v>
      </c>
      <c r="G148" s="57" t="str">
        <f>IF((G149+G150+G151)&gt;0,(G149+G150+G151)," ")</f>
        <v xml:space="preserve"> </v>
      </c>
    </row>
    <row r="149" spans="1:7" ht="19.5" customHeight="1">
      <c r="A149" s="19"/>
      <c r="B149" s="38"/>
      <c r="C149" s="45" t="s">
        <v>41</v>
      </c>
      <c r="D149" s="39" t="s">
        <v>62</v>
      </c>
      <c r="E149" s="40">
        <f t="shared" si="5"/>
        <v>49200</v>
      </c>
      <c r="F149" s="40">
        <v>49200</v>
      </c>
      <c r="G149" s="58"/>
    </row>
    <row r="150" spans="1:7" ht="18" customHeight="1">
      <c r="A150" s="19"/>
      <c r="B150" s="53"/>
      <c r="C150" s="45" t="s">
        <v>110</v>
      </c>
      <c r="D150" s="39" t="s">
        <v>111</v>
      </c>
      <c r="E150" s="40">
        <f t="shared" si="5"/>
        <v>5000</v>
      </c>
      <c r="F150" s="40">
        <v>5000</v>
      </c>
      <c r="G150" s="58"/>
    </row>
    <row r="151" spans="1:7" ht="18" customHeight="1">
      <c r="A151" s="19"/>
      <c r="B151" s="44"/>
      <c r="C151" s="45" t="s">
        <v>28</v>
      </c>
      <c r="D151" s="39" t="s">
        <v>29</v>
      </c>
      <c r="E151" s="40">
        <f t="shared" si="5"/>
        <v>27204</v>
      </c>
      <c r="F151" s="40">
        <v>27204</v>
      </c>
      <c r="G151" s="59"/>
    </row>
    <row r="152" spans="1:7" ht="22.5" customHeight="1">
      <c r="A152" s="19"/>
      <c r="B152" s="45" t="s">
        <v>156</v>
      </c>
      <c r="C152" s="45"/>
      <c r="D152" s="36" t="s">
        <v>157</v>
      </c>
      <c r="E152" s="37">
        <f>F152</f>
        <v>100884</v>
      </c>
      <c r="F152" s="37">
        <f>SUM(F153:F154)</f>
        <v>100884</v>
      </c>
      <c r="G152" s="59"/>
    </row>
    <row r="153" spans="1:7" ht="21" customHeight="1">
      <c r="A153" s="19"/>
      <c r="B153" s="38"/>
      <c r="C153" s="45" t="s">
        <v>41</v>
      </c>
      <c r="D153" s="39" t="s">
        <v>62</v>
      </c>
      <c r="E153" s="40">
        <f>F153</f>
        <v>100500</v>
      </c>
      <c r="F153" s="40">
        <v>100500</v>
      </c>
      <c r="G153" s="59"/>
    </row>
    <row r="154" spans="1:7" ht="20.25" customHeight="1">
      <c r="A154" s="20"/>
      <c r="B154" s="44"/>
      <c r="C154" s="45" t="s">
        <v>28</v>
      </c>
      <c r="D154" s="39" t="s">
        <v>29</v>
      </c>
      <c r="E154" s="40">
        <f>F154</f>
        <v>384</v>
      </c>
      <c r="F154" s="40">
        <v>384</v>
      </c>
      <c r="G154" s="59"/>
    </row>
    <row r="155" spans="1:7" ht="24" customHeight="1">
      <c r="A155" s="74" t="s">
        <v>158</v>
      </c>
      <c r="B155" s="75"/>
      <c r="C155" s="41"/>
      <c r="D155" s="42" t="s">
        <v>159</v>
      </c>
      <c r="E155" s="43">
        <f>SUM(F155:G155)</f>
        <v>360200</v>
      </c>
      <c r="F155" s="43">
        <f>F156+F159</f>
        <v>360200</v>
      </c>
      <c r="G155" s="52" t="s">
        <v>167</v>
      </c>
    </row>
    <row r="156" spans="1:7" ht="30.75" customHeight="1">
      <c r="A156" s="72"/>
      <c r="B156" s="60" t="s">
        <v>160</v>
      </c>
      <c r="C156" s="60"/>
      <c r="D156" s="71" t="s">
        <v>161</v>
      </c>
      <c r="E156" s="37">
        <f t="shared" ref="E156:E158" si="6">F156</f>
        <v>350500</v>
      </c>
      <c r="F156" s="37">
        <f>F157+F158</f>
        <v>350500</v>
      </c>
      <c r="G156" s="76" t="s">
        <v>167</v>
      </c>
    </row>
    <row r="157" spans="1:7" ht="33.75" customHeight="1">
      <c r="A157" s="77"/>
      <c r="B157" s="72"/>
      <c r="C157" s="73" t="s">
        <v>162</v>
      </c>
      <c r="D157" s="39" t="s">
        <v>163</v>
      </c>
      <c r="E157" s="40">
        <f t="shared" si="6"/>
        <v>500</v>
      </c>
      <c r="F157" s="40">
        <v>500</v>
      </c>
      <c r="G157" s="76"/>
    </row>
    <row r="158" spans="1:7" ht="20.25" customHeight="1">
      <c r="A158" s="77"/>
      <c r="B158" s="78"/>
      <c r="C158" s="73" t="s">
        <v>41</v>
      </c>
      <c r="D158" s="39" t="s">
        <v>62</v>
      </c>
      <c r="E158" s="40">
        <f t="shared" si="6"/>
        <v>350000</v>
      </c>
      <c r="F158" s="40">
        <v>350000</v>
      </c>
      <c r="G158" s="76"/>
    </row>
    <row r="159" spans="1:7" ht="20.25" customHeight="1">
      <c r="A159" s="77"/>
      <c r="B159" s="60" t="s">
        <v>205</v>
      </c>
      <c r="C159" s="73"/>
      <c r="D159" s="110" t="s">
        <v>143</v>
      </c>
      <c r="E159" s="37">
        <f>F159</f>
        <v>9700</v>
      </c>
      <c r="F159" s="37">
        <f>SUM(F160)</f>
        <v>9700</v>
      </c>
      <c r="G159" s="76"/>
    </row>
    <row r="160" spans="1:7" ht="49.5" customHeight="1">
      <c r="A160" s="77"/>
      <c r="B160" s="78"/>
      <c r="C160" s="73" t="s">
        <v>22</v>
      </c>
      <c r="D160" s="80" t="s">
        <v>23</v>
      </c>
      <c r="E160" s="40">
        <f>F160</f>
        <v>9700</v>
      </c>
      <c r="F160" s="40">
        <v>9700</v>
      </c>
      <c r="G160" s="76"/>
    </row>
    <row r="161" spans="1:7" ht="20.25" customHeight="1">
      <c r="A161" s="111" t="s">
        <v>197</v>
      </c>
      <c r="B161" s="112"/>
      <c r="C161" s="112"/>
      <c r="D161" s="113" t="s">
        <v>198</v>
      </c>
      <c r="E161" s="114">
        <f t="shared" ref="E161:E166" si="7">F161</f>
        <v>40453</v>
      </c>
      <c r="F161" s="114">
        <f>F165+F162</f>
        <v>40453</v>
      </c>
      <c r="G161" s="115"/>
    </row>
    <row r="162" spans="1:7" ht="20.25" customHeight="1">
      <c r="A162" s="116"/>
      <c r="B162" s="121" t="s">
        <v>202</v>
      </c>
      <c r="C162" s="117"/>
      <c r="D162" s="118" t="s">
        <v>206</v>
      </c>
      <c r="E162" s="104">
        <f t="shared" si="7"/>
        <v>31445</v>
      </c>
      <c r="F162" s="104">
        <f>SUM(F163:F164)</f>
        <v>31445</v>
      </c>
      <c r="G162" s="119"/>
    </row>
    <row r="163" spans="1:7" ht="54" customHeight="1">
      <c r="A163" s="116"/>
      <c r="B163" s="121"/>
      <c r="C163" s="120" t="s">
        <v>203</v>
      </c>
      <c r="D163" s="124" t="s">
        <v>207</v>
      </c>
      <c r="E163" s="108">
        <f t="shared" si="7"/>
        <v>1945</v>
      </c>
      <c r="F163" s="108">
        <v>1945</v>
      </c>
      <c r="G163" s="119"/>
    </row>
    <row r="164" spans="1:7" ht="56.25" customHeight="1">
      <c r="A164" s="116"/>
      <c r="B164" s="123"/>
      <c r="C164" s="120" t="s">
        <v>204</v>
      </c>
      <c r="D164" s="124" t="s">
        <v>208</v>
      </c>
      <c r="E164" s="108">
        <f t="shared" si="7"/>
        <v>29500</v>
      </c>
      <c r="F164" s="108">
        <v>29500</v>
      </c>
      <c r="G164" s="119" t="s">
        <v>167</v>
      </c>
    </row>
    <row r="165" spans="1:7" ht="20.25" customHeight="1">
      <c r="A165" s="77"/>
      <c r="B165" s="122" t="s">
        <v>199</v>
      </c>
      <c r="C165" s="60"/>
      <c r="D165" s="110" t="s">
        <v>143</v>
      </c>
      <c r="E165" s="37">
        <f t="shared" si="7"/>
        <v>9008</v>
      </c>
      <c r="F165" s="37">
        <f>SUM(F166)</f>
        <v>9008</v>
      </c>
      <c r="G165" s="76"/>
    </row>
    <row r="166" spans="1:7" ht="52.5" customHeight="1">
      <c r="A166" s="109"/>
      <c r="B166" s="60"/>
      <c r="C166" s="60" t="s">
        <v>200</v>
      </c>
      <c r="D166" s="80" t="s">
        <v>201</v>
      </c>
      <c r="E166" s="40">
        <f t="shared" si="7"/>
        <v>9008</v>
      </c>
      <c r="F166" s="40">
        <v>9008</v>
      </c>
      <c r="G166" s="76"/>
    </row>
    <row r="167" spans="1:7" ht="35.25" customHeight="1">
      <c r="A167" s="25"/>
      <c r="B167" s="18"/>
      <c r="C167" s="26"/>
      <c r="D167" s="51" t="s">
        <v>164</v>
      </c>
      <c r="E167" s="43">
        <f>SUM(F167:G167)</f>
        <v>70529028</v>
      </c>
      <c r="F167" s="43">
        <f>F14+F19+F22+F28+F34+F47+F60+F67+F74+F83+F98+F103+F124+F137+F155+F161</f>
        <v>69519028</v>
      </c>
      <c r="G167" s="43">
        <f>G22+G28+G60+G47</f>
        <v>1010000</v>
      </c>
    </row>
    <row r="168" spans="1:7" ht="66" customHeight="1">
      <c r="A168" s="24"/>
      <c r="B168" s="19"/>
      <c r="C168" s="60" t="s">
        <v>63</v>
      </c>
      <c r="D168" s="101" t="s">
        <v>191</v>
      </c>
      <c r="E168" s="40">
        <f>SUM(F168:G168)</f>
        <v>814319</v>
      </c>
      <c r="F168" s="40">
        <f>IF((SUMIF($C$14:$C$167,2007,$F$14:$F$167))&gt;0,(SUMIF($C$14:$C$167,2007,$F$14:$F$167))," ")</f>
        <v>814319</v>
      </c>
      <c r="G168" s="37"/>
    </row>
    <row r="169" spans="1:7" ht="69" customHeight="1">
      <c r="A169" s="27"/>
      <c r="B169" s="140"/>
      <c r="C169" s="60" t="s">
        <v>59</v>
      </c>
      <c r="D169" s="101" t="s">
        <v>191</v>
      </c>
      <c r="E169" s="40">
        <f t="shared" si="5"/>
        <v>15985</v>
      </c>
      <c r="F169" s="40">
        <f>IF((SUMIF($C$14:$C$167,2009,$F$14:$F$167))&gt;0,(SUMIF($C$14:$C$167,2009,$F$14:$F$167))," ")</f>
        <v>15985</v>
      </c>
      <c r="G169" s="40" t="str">
        <f>IF((SUMIF($C$14:$C$167,2009,$G$14:$G$167))&gt;0,(SUMIF($C$14:$C$167,2009,$G$14:$G$167))," ")</f>
        <v xml:space="preserve"> </v>
      </c>
    </row>
    <row r="170" spans="1:7" ht="47.25" customHeight="1">
      <c r="A170" s="27"/>
      <c r="B170" s="140"/>
      <c r="C170" s="60" t="s">
        <v>12</v>
      </c>
      <c r="D170" s="80" t="s">
        <v>13</v>
      </c>
      <c r="E170" s="40">
        <f t="shared" si="5"/>
        <v>7166876</v>
      </c>
      <c r="F170" s="40">
        <f>IF((SUMIF($C$14:$C$167,2110,$F$14:$F$167))&gt;0,(SUMIF($C$14:$C$167,2110,$F$14:$F$167))," ")</f>
        <v>7166876</v>
      </c>
      <c r="G170" s="40" t="str">
        <f>IF((SUMIF($C$14:$C$167,2110,$G$14:$G$167))&gt;0,(SUMIF($C$14:$C$167,2110,$G$14:$G$167))," ")</f>
        <v xml:space="preserve"> </v>
      </c>
    </row>
    <row r="171" spans="1:7" ht="42.75" customHeight="1">
      <c r="A171" s="27"/>
      <c r="B171" s="140"/>
      <c r="C171" s="60" t="s">
        <v>66</v>
      </c>
      <c r="D171" s="80" t="s">
        <v>67</v>
      </c>
      <c r="E171" s="40">
        <f t="shared" si="5"/>
        <v>2000</v>
      </c>
      <c r="F171" s="40">
        <f>IF((SUMIF($C$14:$C$167,2120,$F$14:$F$167))&gt;0,(SUMIF($C$14:$C$167,2120,$F$14:$F$167))," ")</f>
        <v>2000</v>
      </c>
      <c r="G171" s="40" t="str">
        <f>IF((SUMIF($C$14:$C$167,2120,$G$14:$G$167))&gt;0,(SUMIF($C$14:$C$167,2120,$G$14:$G$167))," ")</f>
        <v xml:space="preserve"> </v>
      </c>
    </row>
    <row r="172" spans="1:7" ht="36" customHeight="1">
      <c r="A172" s="27"/>
      <c r="B172" s="140"/>
      <c r="C172" s="60" t="s">
        <v>124</v>
      </c>
      <c r="D172" s="80" t="s">
        <v>125</v>
      </c>
      <c r="E172" s="40">
        <f t="shared" si="5"/>
        <v>427240</v>
      </c>
      <c r="F172" s="40">
        <f>IF((SUMIF($C$14:$C$167,2130,$F$14:$F$167))&gt;0,(SUMIF($C$14:$C$167,2130,$F$14:$F$167))," ")</f>
        <v>427240</v>
      </c>
      <c r="G172" s="40" t="str">
        <f>IF((SUMIF($C$14:$C$167,2130,$G$14:$G$167))&gt;0,(SUMIF($C$14:$C$167,2130,$G$14:$G$167))," ")</f>
        <v xml:space="preserve"> </v>
      </c>
    </row>
    <row r="173" spans="1:7" ht="35.25" customHeight="1">
      <c r="A173" s="27"/>
      <c r="B173" s="140"/>
      <c r="C173" s="60" t="s">
        <v>104</v>
      </c>
      <c r="D173" s="80" t="s">
        <v>105</v>
      </c>
      <c r="E173" s="40">
        <f t="shared" si="5"/>
        <v>70276</v>
      </c>
      <c r="F173" s="40">
        <f>IF((SUMIF($C$14:$C$167,2310,$F$14:$F$167))&gt;0,(SUMIF($C$14:$C$167,2310,$F$14:$F$167))," ")</f>
        <v>70276</v>
      </c>
      <c r="G173" s="40" t="str">
        <f>IF((SUMIF($C$14:$C$167,2310,$G$14:$G$167))&gt;0,(SUMIF($C$14:$C$167,2310,$G$14:$G$167))," ")</f>
        <v xml:space="preserve"> </v>
      </c>
    </row>
    <row r="174" spans="1:7" ht="36.75" customHeight="1">
      <c r="A174" s="27"/>
      <c r="B174" s="140"/>
      <c r="C174" s="60" t="s">
        <v>120</v>
      </c>
      <c r="D174" s="80" t="s">
        <v>121</v>
      </c>
      <c r="E174" s="40">
        <f t="shared" si="5"/>
        <v>1683619</v>
      </c>
      <c r="F174" s="40">
        <f>IF((SUMIF($C$14:$C$167,2320,$F$14:$F$167))&gt;0,(SUMIF($C$14:$C$167,2320,$F$14:$F$167))," ")</f>
        <v>1683619</v>
      </c>
      <c r="G174" s="40" t="str">
        <f>IF((SUMIF($C$14:$C$167,2320,$G$14:$G$167))&gt;0,(SUMIF($C$14:$C$167,2320,$G$14:$G$167))," ")</f>
        <v xml:space="preserve"> </v>
      </c>
    </row>
    <row r="175" spans="1:7" ht="52.5" customHeight="1">
      <c r="A175" s="27"/>
      <c r="B175" s="140"/>
      <c r="C175" s="60" t="s">
        <v>213</v>
      </c>
      <c r="D175" s="80" t="s">
        <v>214</v>
      </c>
      <c r="E175" s="40">
        <f>F175</f>
        <v>65413</v>
      </c>
      <c r="F175" s="40">
        <f>IF((SUMIF($C$14:$C$167,2330,$F$14:$F$167))&gt;0,(SUMIF($C$14:$C$167,2330,$F$14:$F$167))," ")</f>
        <v>65413</v>
      </c>
      <c r="G175" s="40"/>
    </row>
    <row r="176" spans="1:7" ht="46.5" customHeight="1">
      <c r="A176" s="27"/>
      <c r="B176" s="140"/>
      <c r="C176" s="60" t="s">
        <v>215</v>
      </c>
      <c r="D176" s="80" t="s">
        <v>216</v>
      </c>
      <c r="E176" s="40">
        <f>F176</f>
        <v>10000</v>
      </c>
      <c r="F176" s="40">
        <f>IF((SUMIF($C$14:$C$167,2440,$F$14:$F$167))&gt;0,(SUMIF($C$14:$C$167,2440,$F$14:$F$167))," ")</f>
        <v>10000</v>
      </c>
      <c r="G176" s="40"/>
    </row>
    <row r="177" spans="1:8" ht="48" customHeight="1">
      <c r="A177" s="27"/>
      <c r="B177" s="140"/>
      <c r="C177" s="60" t="s">
        <v>182</v>
      </c>
      <c r="D177" s="80" t="s">
        <v>184</v>
      </c>
      <c r="E177" s="40">
        <f>F177</f>
        <v>235000</v>
      </c>
      <c r="F177" s="40">
        <f>IF((SUMIF($C$14:$C$167,2710,$F$14:$F$167))&gt;0,(SUMIF($C$14:$C$167,2710,$F$14:$F$167))," ")</f>
        <v>235000</v>
      </c>
      <c r="G177" s="40"/>
    </row>
    <row r="178" spans="1:8" ht="52.5" customHeight="1">
      <c r="A178" s="27"/>
      <c r="B178" s="141"/>
      <c r="C178" s="60" t="s">
        <v>204</v>
      </c>
      <c r="D178" s="80" t="s">
        <v>208</v>
      </c>
      <c r="E178" s="40">
        <f>F178</f>
        <v>29500</v>
      </c>
      <c r="F178" s="40">
        <f>IF((SUMIF($C$14:$C$167,2910,$F$14:$F$167))&gt;0,(SUMIF($C$14:$C$167,2910,$F$14:$F$167))," ")</f>
        <v>29500</v>
      </c>
      <c r="G178" s="40"/>
    </row>
    <row r="179" spans="1:8" ht="25.5" customHeight="1">
      <c r="A179" s="139"/>
      <c r="B179" s="142"/>
      <c r="C179" s="73" t="s">
        <v>90</v>
      </c>
      <c r="D179" s="80" t="s">
        <v>91</v>
      </c>
      <c r="E179" s="40">
        <f>F179</f>
        <v>39493829</v>
      </c>
      <c r="F179" s="40">
        <f>IF((SUMIF($C$14:$C$167,2920,$F$14:$F$167))&gt;0,(SUMIF($C$14:$C$167,2920,$F$14:$F$167))," ")</f>
        <v>39493829</v>
      </c>
      <c r="G179" s="40"/>
    </row>
    <row r="180" spans="1:8" ht="72" customHeight="1">
      <c r="A180" s="140"/>
      <c r="B180" s="143"/>
      <c r="C180" s="73" t="s">
        <v>189</v>
      </c>
      <c r="D180" s="101" t="s">
        <v>192</v>
      </c>
      <c r="E180" s="40">
        <f>G180</f>
        <v>222000</v>
      </c>
      <c r="F180" s="40"/>
      <c r="G180" s="40">
        <f>IF((SUMIF($C$14:$C$167,6207,$G$14:$G$167))&gt;0,(SUMIF($C$14:$C$167,6207,$G$14:$G$167))," ")</f>
        <v>222000</v>
      </c>
    </row>
    <row r="181" spans="1:8" ht="57.75" customHeight="1">
      <c r="A181" s="140"/>
      <c r="B181" s="143"/>
      <c r="C181" s="73" t="s">
        <v>209</v>
      </c>
      <c r="D181" s="125" t="s">
        <v>210</v>
      </c>
      <c r="E181" s="40">
        <f>G181</f>
        <v>211400</v>
      </c>
      <c r="F181" s="40"/>
      <c r="G181" s="40">
        <f>IF((SUMIF($C$14:$C$167,6260,$G$14:$G$167))&gt;0,(SUMIF($C$14:$C$167,6260,$G$14:$G$167))," ")</f>
        <v>211400</v>
      </c>
    </row>
    <row r="182" spans="1:8" ht="50.25" customHeight="1">
      <c r="A182" s="140"/>
      <c r="B182" s="143"/>
      <c r="C182" s="73" t="s">
        <v>179</v>
      </c>
      <c r="D182" s="80" t="s">
        <v>181</v>
      </c>
      <c r="E182" s="40">
        <f>G182</f>
        <v>576600</v>
      </c>
      <c r="F182" s="40">
        <v>0</v>
      </c>
      <c r="G182" s="40">
        <f>IF((SUMIF($C$14:$C$167,6300,$G$14:$G$167))&gt;0,(SUMIF($C$14:$C$167,6300,$G$14:$G$167))," ")</f>
        <v>576600</v>
      </c>
    </row>
    <row r="183" spans="1:8" ht="23.25" customHeight="1">
      <c r="A183" s="140"/>
      <c r="B183" s="143"/>
      <c r="C183" s="138"/>
      <c r="D183" s="39" t="s">
        <v>165</v>
      </c>
      <c r="E183" s="40">
        <f>SUM(F183:G183)</f>
        <v>978112</v>
      </c>
      <c r="F183" s="40">
        <f>SUMIF($C$14:$C$167,2460,$F$14:$F$167)+SUMIF($C$14:$C$167,2707,$F$14:$F$167)+SUMIF($C$14:$C$167,2690,$F$14:$F$167)+SUMIF($C$14:$C$167,2700,$F$14:$F$167)</f>
        <v>978112</v>
      </c>
      <c r="G183" s="12"/>
    </row>
    <row r="184" spans="1:8" ht="18.75" customHeight="1">
      <c r="A184" s="141"/>
      <c r="B184" s="144"/>
      <c r="C184" s="138"/>
      <c r="D184" s="39" t="s">
        <v>166</v>
      </c>
      <c r="E184" s="40">
        <f>SUM(F184:G184)</f>
        <v>18526859</v>
      </c>
      <c r="F184" s="40">
        <f>SUMIF($C$14:$C$174,2360,$F$14:$F$174)+SUMIF($C$14:$C$174,840,$F$14:$F$174)+SUMIF($C$14:$C$174,970,$F$14:$F$174)+SUMIF($C$14:$C$174,750,$F$14:$F$174)+SUMIF($C$14:$C$174,470,$F$14:$F$174)+SUMIF($C$14:$C$174,920,$F$14:$F$174)+SUMIF($C$14:$C$174,690,$F$14:$F$174)+SUMIF($C$14:$C$174,2380,$F$14:$F$174)+SUMIF($C$14:$C$174,420,$F$14:$F$174)+SUMIF($C$14:$C$174,490,$F$14:$F$174)+SUMIF($C$14:$C$174,10,$F$14:$F$174)+SUMIF($C$14:$C$174,20,$F$14:$F$174)+SUMIF($C$14:$C$174,830,$F$14:$F$174)+SUMIF($C$14:$C$174,580,$F$14:$F$174)+SUMIF($C$14:$C$174,900,$F$14:$F$174)+SUMIF($C$14:$C$174,680,$F$14:$F$174)</f>
        <v>18526859</v>
      </c>
      <c r="G184" s="97">
        <v>0</v>
      </c>
      <c r="H184" s="132"/>
    </row>
    <row r="185" spans="1:8">
      <c r="A185" s="28"/>
      <c r="B185" s="28"/>
      <c r="C185" s="28"/>
      <c r="D185" s="29"/>
      <c r="E185" s="30"/>
      <c r="F185" s="30"/>
      <c r="G185" s="30"/>
    </row>
    <row r="186" spans="1:8">
      <c r="A186" s="145" t="s">
        <v>169</v>
      </c>
      <c r="B186" s="146"/>
      <c r="C186" s="146"/>
      <c r="D186" s="146"/>
      <c r="E186" s="30"/>
      <c r="F186" s="30"/>
      <c r="G186" s="30"/>
    </row>
    <row r="187" spans="1:8">
      <c r="A187" s="28" t="s">
        <v>167</v>
      </c>
      <c r="B187" s="28" t="s">
        <v>167</v>
      </c>
      <c r="C187" s="28"/>
      <c r="D187" s="29"/>
      <c r="E187" s="30"/>
      <c r="F187" s="30"/>
      <c r="G187" s="30"/>
    </row>
    <row r="188" spans="1:8" ht="20.25">
      <c r="A188" s="28"/>
      <c r="B188" s="28"/>
      <c r="C188" s="28"/>
      <c r="D188" s="31"/>
      <c r="E188" s="32" t="s">
        <v>167</v>
      </c>
      <c r="F188" s="33"/>
      <c r="G188" s="30"/>
    </row>
    <row r="189" spans="1:8" ht="20.25">
      <c r="A189" s="28"/>
      <c r="B189" s="28"/>
      <c r="C189" s="28"/>
      <c r="D189" s="158" t="s">
        <v>219</v>
      </c>
      <c r="E189" s="158"/>
      <c r="F189" s="158"/>
      <c r="G189" s="159"/>
    </row>
    <row r="190" spans="1:8" ht="20.25">
      <c r="A190" s="28"/>
      <c r="B190" s="28"/>
      <c r="C190" s="28"/>
      <c r="D190" s="160" t="s">
        <v>220</v>
      </c>
      <c r="E190" s="161"/>
      <c r="F190" s="161"/>
      <c r="G190" s="161"/>
    </row>
    <row r="191" spans="1:8" ht="20.25">
      <c r="A191" s="28"/>
      <c r="B191" s="28"/>
      <c r="C191" s="28"/>
      <c r="D191" s="98"/>
      <c r="E191" s="99" t="s">
        <v>168</v>
      </c>
      <c r="F191" s="99" t="s">
        <v>167</v>
      </c>
      <c r="G191" s="99"/>
    </row>
    <row r="192" spans="1:8" ht="15">
      <c r="A192" s="28"/>
      <c r="B192" s="28"/>
      <c r="C192" s="28"/>
      <c r="D192" s="162" t="s">
        <v>167</v>
      </c>
      <c r="E192" s="159"/>
      <c r="F192" s="159"/>
      <c r="G192" s="159"/>
    </row>
    <row r="193" spans="1:10" ht="20.25">
      <c r="A193" s="28"/>
      <c r="B193" s="28"/>
      <c r="C193" s="28"/>
      <c r="D193" s="158" t="s">
        <v>188</v>
      </c>
      <c r="E193" s="163"/>
      <c r="F193" s="163"/>
      <c r="G193" s="159"/>
    </row>
    <row r="194" spans="1:10" ht="30.75" customHeight="1">
      <c r="A194" s="28"/>
      <c r="B194" s="28"/>
      <c r="C194" s="28"/>
      <c r="D194" s="152" t="s">
        <v>218</v>
      </c>
      <c r="E194" s="153"/>
      <c r="F194" s="153"/>
      <c r="G194" s="30"/>
      <c r="H194" s="136">
        <f>SUM(E168:E184)</f>
        <v>70529028</v>
      </c>
      <c r="I194" s="136">
        <f>SUM(F168:F184)</f>
        <v>69519028</v>
      </c>
      <c r="J194" s="136">
        <f>SUM(G168:G184)</f>
        <v>1010000</v>
      </c>
    </row>
    <row r="195" spans="1:10">
      <c r="A195" s="28"/>
      <c r="B195" s="28"/>
      <c r="C195" s="28"/>
      <c r="D195" s="29"/>
      <c r="E195" s="30"/>
      <c r="F195" s="30"/>
      <c r="G195" s="30"/>
      <c r="H195" s="137" t="str">
        <f>IF(H194=E167,"OK.","BŁĄD")</f>
        <v>OK.</v>
      </c>
      <c r="I195" s="137" t="str">
        <f>IF(I194=F167,"OK.","BŁĄD")</f>
        <v>OK.</v>
      </c>
      <c r="J195" s="137" t="str">
        <f>IF(J194=G167,"OK.","BŁĄD")</f>
        <v>OK.</v>
      </c>
    </row>
    <row r="196" spans="1:10">
      <c r="A196" s="28"/>
      <c r="B196" s="28"/>
      <c r="C196" s="28"/>
      <c r="D196" s="29"/>
      <c r="E196" s="30"/>
      <c r="F196" s="30"/>
      <c r="G196" s="30"/>
    </row>
    <row r="197" spans="1:10">
      <c r="A197" s="28"/>
      <c r="B197" s="28"/>
      <c r="C197" s="28"/>
      <c r="D197" s="29"/>
      <c r="E197" s="30"/>
      <c r="F197" s="30"/>
      <c r="G197" s="30"/>
    </row>
    <row r="198" spans="1:10">
      <c r="A198" s="28"/>
      <c r="B198" s="28"/>
      <c r="C198" s="28"/>
      <c r="D198" s="29"/>
      <c r="E198" s="30"/>
      <c r="F198" s="30"/>
      <c r="G198" s="30"/>
    </row>
  </sheetData>
  <mergeCells count="22">
    <mergeCell ref="D194:F194"/>
    <mergeCell ref="A1:E5"/>
    <mergeCell ref="F1:G1"/>
    <mergeCell ref="F2:G2"/>
    <mergeCell ref="F3:G3"/>
    <mergeCell ref="F4:G4"/>
    <mergeCell ref="F5:G5"/>
    <mergeCell ref="D189:G189"/>
    <mergeCell ref="D190:G190"/>
    <mergeCell ref="D192:G192"/>
    <mergeCell ref="D193:G193"/>
    <mergeCell ref="A6:G6"/>
    <mergeCell ref="A7:G7"/>
    <mergeCell ref="A9:G9"/>
    <mergeCell ref="A10:A12"/>
    <mergeCell ref="B10:B12"/>
    <mergeCell ref="A186:D186"/>
    <mergeCell ref="C10:C12"/>
    <mergeCell ref="D10:D12"/>
    <mergeCell ref="E10:G10"/>
    <mergeCell ref="E11:E12"/>
    <mergeCell ref="F11:G11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56" firstPageNumber="9" fitToHeight="0" orientation="portrait" useFirstPageNumber="1" r:id="rId1"/>
  <headerFooter>
    <oddFooter>&amp;C&amp;P</oddFooter>
  </headerFooter>
  <rowBreaks count="5" manualBreakCount="5">
    <brk id="45" max="6" man="1"/>
    <brk id="91" max="6" man="1"/>
    <brk id="135" max="6" man="1"/>
    <brk id="178" max="6" man="1"/>
    <brk id="19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IX/61/2015</dc:title>
  <dc:subject>zmiana budżetu - zał. Nr 1 - dochody</dc:subject>
  <dc:creator>Genowefa Gniadek</dc:creator>
  <cp:lastModifiedBy>genowefag</cp:lastModifiedBy>
  <cp:lastPrinted>2015-09-30T10:49:17Z</cp:lastPrinted>
  <dcterms:created xsi:type="dcterms:W3CDTF">2011-09-13T08:12:29Z</dcterms:created>
  <dcterms:modified xsi:type="dcterms:W3CDTF">2015-10-02T06:18:58Z</dcterms:modified>
</cp:coreProperties>
</file>